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hared\Corsa\Investor Relations\Website\"/>
    </mc:Choice>
  </mc:AlternateContent>
  <xr:revisionPtr revIDLastSave="0" documentId="13_ncr:1_{3EE5B94D-A4D6-456F-AF39-9941031F16AC}" xr6:coauthVersionLast="47" xr6:coauthVersionMax="47" xr10:uidLastSave="{00000000-0000-0000-0000-000000000000}"/>
  <bookViews>
    <workbookView xWindow="22920" yWindow="24" windowWidth="23256" windowHeight="12576" xr2:uid="{BA51157D-CE0D-4CB3-B4B9-064B8B10E26F}"/>
  </bookViews>
  <sheets>
    <sheet name="BS 2016-2023" sheetId="1" r:id="rId1"/>
    <sheet name="IS 2016-2023" sheetId="2" r:id="rId2"/>
    <sheet name="CF 2016-2023" sheetId="3" r:id="rId3"/>
  </sheets>
  <definedNames>
    <definedName name="_xlnm.Print_Area" localSheetId="0">'BS 2016-2023'!$A$1:$R$47</definedName>
    <definedName name="_xlnm.Print_Area" localSheetId="2">'CF 2016-2023'!$A$1:$Q$75</definedName>
    <definedName name="_xlnm.Print_Area" localSheetId="1">'IS 2016-2023'!$A$1:$Q$57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Q19" i="2" l="1"/>
  <c r="Q9" i="2"/>
  <c r="Q75" i="3"/>
  <c r="Q68" i="3"/>
  <c r="Q63" i="3"/>
  <c r="Q65" i="3" s="1"/>
  <c r="Q54" i="3"/>
  <c r="Q56" i="3" s="1"/>
  <c r="Q34" i="3"/>
  <c r="Q36" i="3" s="1"/>
  <c r="Q24" i="3"/>
  <c r="Q26" i="3" s="1"/>
  <c r="Q33" i="2"/>
  <c r="Q25" i="2"/>
  <c r="Q10" i="2"/>
  <c r="Q14" i="2" s="1"/>
  <c r="Q17" i="2" s="1"/>
  <c r="Q21" i="2" s="1"/>
  <c r="R44" i="1"/>
  <c r="R46" i="1" s="1"/>
  <c r="R28" i="1"/>
  <c r="R38" i="1" s="1"/>
  <c r="R12" i="1"/>
  <c r="R18" i="1" s="1"/>
  <c r="O29" i="3"/>
  <c r="O19" i="2"/>
  <c r="O9" i="2"/>
  <c r="Q27" i="2" l="1"/>
  <c r="Q31" i="2" s="1"/>
  <c r="Q36" i="2" s="1"/>
  <c r="Q57" i="2" s="1"/>
  <c r="Q59" i="3"/>
  <c r="R47" i="1"/>
  <c r="M33" i="2"/>
  <c r="M25" i="2"/>
  <c r="M19" i="2"/>
  <c r="M9" i="2"/>
  <c r="M10" i="2" s="1"/>
  <c r="M14" i="2" s="1"/>
  <c r="M17" i="2" s="1"/>
  <c r="M21" i="2" s="1"/>
  <c r="M75" i="3"/>
  <c r="M68" i="3"/>
  <c r="M63" i="3"/>
  <c r="M65" i="3" s="1"/>
  <c r="M54" i="3"/>
  <c r="M56" i="3" s="1"/>
  <c r="M29" i="3"/>
  <c r="M34" i="3" s="1"/>
  <c r="M36" i="3" s="1"/>
  <c r="M24" i="3"/>
  <c r="N44" i="1"/>
  <c r="N46" i="1" s="1"/>
  <c r="N28" i="1"/>
  <c r="N38" i="1" s="1"/>
  <c r="N12" i="1"/>
  <c r="N18" i="1" s="1"/>
  <c r="K75" i="3"/>
  <c r="K68" i="3"/>
  <c r="K63" i="3"/>
  <c r="K65" i="3" s="1"/>
  <c r="K54" i="3"/>
  <c r="K56" i="3" s="1"/>
  <c r="K29" i="3"/>
  <c r="K34" i="3" s="1"/>
  <c r="K24" i="3"/>
  <c r="K26" i="3" s="1"/>
  <c r="K33" i="2"/>
  <c r="K25" i="2"/>
  <c r="K19" i="2"/>
  <c r="K9" i="2"/>
  <c r="K10" i="2" s="1"/>
  <c r="K14" i="2" s="1"/>
  <c r="K17" i="2" s="1"/>
  <c r="K21" i="2" s="1"/>
  <c r="K27" i="2" s="1"/>
  <c r="L44" i="1"/>
  <c r="L46" i="1" s="1"/>
  <c r="L31" i="1"/>
  <c r="L25" i="1"/>
  <c r="L28" i="1" s="1"/>
  <c r="L12" i="1"/>
  <c r="L18" i="1" s="1"/>
  <c r="O68" i="3"/>
  <c r="I68" i="3"/>
  <c r="G68" i="3"/>
  <c r="E68" i="3"/>
  <c r="C68" i="3"/>
  <c r="Q29" i="2" l="1"/>
  <c r="L38" i="1"/>
  <c r="M27" i="2"/>
  <c r="M31" i="2" s="1"/>
  <c r="M36" i="2" s="1"/>
  <c r="M57" i="2" s="1"/>
  <c r="L47" i="1"/>
  <c r="M59" i="3"/>
  <c r="M26" i="3"/>
  <c r="N47" i="1"/>
  <c r="K36" i="3"/>
  <c r="K59" i="3"/>
  <c r="K31" i="2"/>
  <c r="K36" i="2" s="1"/>
  <c r="K57" i="2" s="1"/>
  <c r="K29" i="2"/>
  <c r="O33" i="2"/>
  <c r="I33" i="2"/>
  <c r="G33" i="2"/>
  <c r="E33" i="2"/>
  <c r="C33" i="2"/>
  <c r="E9" i="2"/>
  <c r="O10" i="2"/>
  <c r="O14" i="2" s="1"/>
  <c r="P28" i="1"/>
  <c r="P38" i="1" s="1"/>
  <c r="O25" i="2"/>
  <c r="O75" i="3"/>
  <c r="O63" i="3"/>
  <c r="O65" i="3" s="1"/>
  <c r="O54" i="3"/>
  <c r="O56" i="3" s="1"/>
  <c r="O34" i="3"/>
  <c r="O36" i="3" s="1"/>
  <c r="O24" i="3"/>
  <c r="O26" i="3" s="1"/>
  <c r="P44" i="1"/>
  <c r="P46" i="1" s="1"/>
  <c r="P12" i="1"/>
  <c r="P18" i="1" s="1"/>
  <c r="G75" i="3"/>
  <c r="G63" i="3"/>
  <c r="G65" i="3" s="1"/>
  <c r="G54" i="3"/>
  <c r="G56" i="3" s="1"/>
  <c r="G34" i="3"/>
  <c r="G36" i="3" s="1"/>
  <c r="G24" i="3"/>
  <c r="G26" i="3" s="1"/>
  <c r="G25" i="2"/>
  <c r="G10" i="2"/>
  <c r="H44" i="1"/>
  <c r="H46" i="1" s="1"/>
  <c r="H28" i="1"/>
  <c r="H38" i="1" s="1"/>
  <c r="H12" i="1"/>
  <c r="H18" i="1" s="1"/>
  <c r="M29" i="2" l="1"/>
  <c r="G14" i="2"/>
  <c r="G17" i="2" s="1"/>
  <c r="G21" i="2" s="1"/>
  <c r="G27" i="2" s="1"/>
  <c r="O17" i="2"/>
  <c r="O21" i="2" s="1"/>
  <c r="O27" i="2" s="1"/>
  <c r="O31" i="2" s="1"/>
  <c r="O36" i="2" s="1"/>
  <c r="O57" i="2" s="1"/>
  <c r="P47" i="1"/>
  <c r="O59" i="3"/>
  <c r="H47" i="1"/>
  <c r="G59" i="3"/>
  <c r="G61" i="3" s="1"/>
  <c r="J44" i="1"/>
  <c r="J46" i="1" s="1"/>
  <c r="F44" i="1"/>
  <c r="F46" i="1" s="1"/>
  <c r="D44" i="1"/>
  <c r="D46" i="1" s="1"/>
  <c r="J28" i="1"/>
  <c r="J38" i="1" s="1"/>
  <c r="F28" i="1"/>
  <c r="F38" i="1" s="1"/>
  <c r="D28" i="1"/>
  <c r="D38" i="1" s="1"/>
  <c r="J12" i="1"/>
  <c r="J18" i="1" s="1"/>
  <c r="F12" i="1"/>
  <c r="F18" i="1" s="1"/>
  <c r="D12" i="1"/>
  <c r="D18" i="1" s="1"/>
  <c r="E24" i="3"/>
  <c r="C24" i="3"/>
  <c r="C26" i="3" s="1"/>
  <c r="I24" i="3"/>
  <c r="I26" i="3" s="1"/>
  <c r="E34" i="3"/>
  <c r="E36" i="3" s="1"/>
  <c r="C34" i="3"/>
  <c r="C36" i="3" s="1"/>
  <c r="I34" i="3"/>
  <c r="C54" i="3"/>
  <c r="C56" i="3" s="1"/>
  <c r="E54" i="3"/>
  <c r="E56" i="3" s="1"/>
  <c r="I54" i="3"/>
  <c r="I56" i="3" s="1"/>
  <c r="C63" i="3"/>
  <c r="C65" i="3" s="1"/>
  <c r="E63" i="3"/>
  <c r="E65" i="3" s="1"/>
  <c r="I63" i="3"/>
  <c r="I65" i="3" s="1"/>
  <c r="C75" i="3"/>
  <c r="E75" i="3"/>
  <c r="I75" i="3"/>
  <c r="E10" i="2"/>
  <c r="I10" i="2"/>
  <c r="C10" i="2"/>
  <c r="I25" i="2"/>
  <c r="C25" i="2"/>
  <c r="E25" i="2"/>
  <c r="I60" i="3" l="1"/>
  <c r="G31" i="2"/>
  <c r="G36" i="2" s="1"/>
  <c r="G57" i="2" s="1"/>
  <c r="G29" i="2"/>
  <c r="C14" i="2"/>
  <c r="C17" i="2" s="1"/>
  <c r="C21" i="2" s="1"/>
  <c r="C27" i="2" s="1"/>
  <c r="C29" i="2" s="1"/>
  <c r="I14" i="2"/>
  <c r="I17" i="2" s="1"/>
  <c r="I21" i="2" s="1"/>
  <c r="I27" i="2" s="1"/>
  <c r="E14" i="2"/>
  <c r="E17" i="2" s="1"/>
  <c r="E21" i="2" s="1"/>
  <c r="E27" i="2" s="1"/>
  <c r="E29" i="2" s="1"/>
  <c r="O29" i="2"/>
  <c r="J47" i="1"/>
  <c r="D47" i="1"/>
  <c r="F47" i="1"/>
  <c r="I59" i="3"/>
  <c r="C59" i="3"/>
  <c r="C61" i="3" s="1"/>
  <c r="I36" i="3"/>
  <c r="E59" i="3"/>
  <c r="E61" i="3" s="1"/>
  <c r="E26" i="3"/>
  <c r="C31" i="2" l="1"/>
  <c r="C36" i="2" s="1"/>
  <c r="C57" i="2" s="1"/>
  <c r="E31" i="2"/>
  <c r="E36" i="2" s="1"/>
  <c r="E57" i="2" s="1"/>
  <c r="I61" i="3"/>
  <c r="I29" i="2"/>
  <c r="I31" i="2"/>
  <c r="I36" i="2" s="1"/>
  <c r="I57" i="2" s="1"/>
  <c r="K60" i="3" l="1"/>
  <c r="K61" i="3" s="1"/>
  <c r="M60" i="3" s="1"/>
  <c r="M61" i="3" s="1"/>
  <c r="O60" i="3" s="1"/>
  <c r="O61" i="3" s="1"/>
  <c r="Q60" i="3" s="1"/>
  <c r="Q61" i="3" s="1"/>
</calcChain>
</file>

<file path=xl/sharedStrings.xml><?xml version="1.0" encoding="utf-8"?>
<sst xmlns="http://schemas.openxmlformats.org/spreadsheetml/2006/main" count="143" uniqueCount="124">
  <si>
    <t>Total liabilities and equity</t>
  </si>
  <si>
    <t>Total equity</t>
  </si>
  <si>
    <t>Non-controlling interest</t>
  </si>
  <si>
    <t>Total shareholders' equity</t>
  </si>
  <si>
    <t>Retained earnings (deficit)</t>
  </si>
  <si>
    <t>Contributed surplus</t>
  </si>
  <si>
    <t>Share capital</t>
  </si>
  <si>
    <t>Equity</t>
  </si>
  <si>
    <t>Total liabilities</t>
  </si>
  <si>
    <t>Deferred income tax liabilities</t>
  </si>
  <si>
    <t>Warrant financial liability</t>
  </si>
  <si>
    <t>Other liabilities</t>
  </si>
  <si>
    <t>Notes payable</t>
  </si>
  <si>
    <t>Current</t>
  </si>
  <si>
    <t>Accounts payable and accrued liabilities</t>
  </si>
  <si>
    <t>Liabilities</t>
  </si>
  <si>
    <t>Total assets</t>
  </si>
  <si>
    <t>Intercompany receivable / (payable)</t>
  </si>
  <si>
    <t>Property, plant and equipment</t>
  </si>
  <si>
    <t>Advance royalties and other assets</t>
  </si>
  <si>
    <t>Restricted cash</t>
  </si>
  <si>
    <t>Inventories</t>
  </si>
  <si>
    <t>Prepaid expenses and other</t>
  </si>
  <si>
    <t>Accounts receivable</t>
  </si>
  <si>
    <t>Cash</t>
  </si>
  <si>
    <t>Assets</t>
  </si>
  <si>
    <t>At December 31,</t>
  </si>
  <si>
    <t>Balance Sheet - Consolidated</t>
  </si>
  <si>
    <t>Corsa Coal Corp.</t>
  </si>
  <si>
    <t>Adjusted EBITDA</t>
  </si>
  <si>
    <t xml:space="preserve">   Other costs</t>
  </si>
  <si>
    <t xml:space="preserve">   Change in estimate of reclamation provision for non-operating properties</t>
  </si>
  <si>
    <t xml:space="preserve">   Lucchini Litigation accrual</t>
  </si>
  <si>
    <t xml:space="preserve">   Write-off of processing fee payable</t>
  </si>
  <si>
    <t xml:space="preserve">   Transaction related expenses</t>
  </si>
  <si>
    <t>Add:</t>
  </si>
  <si>
    <t>EBITDA</t>
  </si>
  <si>
    <t xml:space="preserve">   Tax Expense</t>
  </si>
  <si>
    <t xml:space="preserve">   Interest Expense</t>
  </si>
  <si>
    <t xml:space="preserve">   Amortization</t>
  </si>
  <si>
    <t>Net Income from continuing operations</t>
  </si>
  <si>
    <t>Net and comprehensive loss from discontinued operations, net</t>
  </si>
  <si>
    <t>Deferred income tax expense (recovery)</t>
  </si>
  <si>
    <t>Current income tax expense (recovery)</t>
  </si>
  <si>
    <t>Other income (expense)</t>
  </si>
  <si>
    <t>Corporate and administrative expense</t>
  </si>
  <si>
    <t>Amortization</t>
  </si>
  <si>
    <t>Cash Gross Margin</t>
  </si>
  <si>
    <t>Revenue</t>
  </si>
  <si>
    <t>For the year ended December 31,</t>
  </si>
  <si>
    <t>Income Statement - Consolidated</t>
  </si>
  <si>
    <t>Prepaid expenses and other current assets</t>
  </si>
  <si>
    <t>Cash, end of period discontinued operations</t>
  </si>
  <si>
    <t>Cash, beginning of period discontinued operations</t>
  </si>
  <si>
    <t>Net (decrease) increase in cash for the period discontinued operations</t>
  </si>
  <si>
    <t>Cash, end of period continuing operations</t>
  </si>
  <si>
    <t>Cash, beginning of period continuing operations</t>
  </si>
  <si>
    <t>Net (decrease) increase in cash for the period continuing operations</t>
  </si>
  <si>
    <t>Cash used in financing activities</t>
  </si>
  <si>
    <t>Cash used in discontinued financing activities</t>
  </si>
  <si>
    <t>Cash used in continuing financing activities</t>
  </si>
  <si>
    <t>Repayment of notes payable</t>
  </si>
  <si>
    <t>Proceeds from notes payable</t>
  </si>
  <si>
    <t>Share issuance costs</t>
  </si>
  <si>
    <t>Debt issuance costs</t>
  </si>
  <si>
    <t>Proceeds from stock option exercises</t>
  </si>
  <si>
    <t>Proceeds from equity financing</t>
  </si>
  <si>
    <t>Financing Activities</t>
  </si>
  <si>
    <t>Cash used in investing activities</t>
  </si>
  <si>
    <t>Cash used in discontinued investing activities</t>
  </si>
  <si>
    <t>Cash used in continuing investing activities</t>
  </si>
  <si>
    <t>Property, plant and equipment additions</t>
  </si>
  <si>
    <t>Proceeds on sale of assets</t>
  </si>
  <si>
    <t>Investing Activities</t>
  </si>
  <si>
    <t>Cash provided by (used in) operating activities</t>
  </si>
  <si>
    <t>Cash provided by (used in) discontinued operating activities</t>
  </si>
  <si>
    <t>Cash provided by (used in) continuing operating activities</t>
  </si>
  <si>
    <t>Changes in working capital balances related to operations</t>
  </si>
  <si>
    <t>Cash spent on reclamation and water treatment activities</t>
  </si>
  <si>
    <t>Other non-cash operating expense</t>
  </si>
  <si>
    <t>Write-off of advance royalties and other assets</t>
  </si>
  <si>
    <t>Asset impairment adjustments</t>
  </si>
  <si>
    <t>Change in estimate of water treatment and reclamation provision</t>
  </si>
  <si>
    <t>Net finance (income) expense</t>
  </si>
  <si>
    <t>Stock-based compensation expense</t>
  </si>
  <si>
    <t>Net loss from discontinued operations</t>
  </si>
  <si>
    <t>Items not affecting cash:</t>
  </si>
  <si>
    <t>Net and comprehensive income (loss)</t>
  </si>
  <si>
    <t>Statement of Cash Flows - Consolidated</t>
  </si>
  <si>
    <t>Lease liabilities</t>
  </si>
  <si>
    <t>Revolving credit facility</t>
  </si>
  <si>
    <t>Proceeds from broker warrant exercise</t>
  </si>
  <si>
    <t>Proceeds from issuance of loan payable</t>
  </si>
  <si>
    <t>Repayment of loan payable</t>
  </si>
  <si>
    <t>Repayment of lease liabilities</t>
  </si>
  <si>
    <t xml:space="preserve">   Net finance (income) expense, excluding interest expense</t>
  </si>
  <si>
    <t xml:space="preserve">   Loss on debt extinguishment</t>
  </si>
  <si>
    <t xml:space="preserve">   A-Seam Condemnation Judgement</t>
  </si>
  <si>
    <t xml:space="preserve">   Restructuring charges</t>
  </si>
  <si>
    <t>Loans Payable</t>
  </si>
  <si>
    <t>Loans payable</t>
  </si>
  <si>
    <t>Reclamation and water treatment provision</t>
  </si>
  <si>
    <t>Cash cost of sales (excluding Amortization)</t>
  </si>
  <si>
    <t>Gross (Loss) Margin</t>
  </si>
  <si>
    <t>Cost of sales - asset impairment</t>
  </si>
  <si>
    <t>Income (Loss) from operations</t>
  </si>
  <si>
    <t>Income (Loss) for the period before tax</t>
  </si>
  <si>
    <t>Net and comprehensive income (loss) for the period</t>
  </si>
  <si>
    <t>Paycheck Protection Program grant income</t>
  </si>
  <si>
    <t>Proceeds from Revolving Credit Facility borrowings</t>
  </si>
  <si>
    <t>Repayments of Revolving Credit Facility borrowings</t>
  </si>
  <si>
    <t>Proceeds from Paycheck Protection Program borrowings</t>
  </si>
  <si>
    <t xml:space="preserve">   Employee retention credit</t>
  </si>
  <si>
    <t xml:space="preserve">   Stock-based compensation</t>
  </si>
  <si>
    <t xml:space="preserve">   Paycheck Protection Program loan grant income</t>
  </si>
  <si>
    <t>Recourse obligation</t>
  </si>
  <si>
    <t>Net finance (expense) income and (loss) gain on restricted investments</t>
  </si>
  <si>
    <t xml:space="preserve">   U. S. Department of Justice Disgorgement</t>
  </si>
  <si>
    <t xml:space="preserve">   Loss (gain) on disposal of assets</t>
  </si>
  <si>
    <t xml:space="preserve">   Plant start up costs</t>
  </si>
  <si>
    <t xml:space="preserve">   Asset impairment (reversal)</t>
  </si>
  <si>
    <t xml:space="preserve">   PennDOT Settlement</t>
  </si>
  <si>
    <t xml:space="preserve">   Write-off of mineral interest and advance royalties</t>
  </si>
  <si>
    <t>Mineral interest write-off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</si>
</sst>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2" applyNumberFormat="1" applyFont="1"/>
    <xf numFmtId="164" fontId="0" fillId="0" borderId="0" xfId="2" applyNumberFormat="1" applyFont="1" applyFill="1"/>
    <xf numFmtId="164" fontId="0" fillId="0" borderId="1" xfId="2" applyNumberFormat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1" xfId="3" applyNumberFormat="1" applyFont="1" applyBorder="1"/>
    <xf numFmtId="165" fontId="0" fillId="0" borderId="0" xfId="3" applyNumberFormat="1" applyFont="1"/>
    <xf numFmtId="164" fontId="0" fillId="0" borderId="2" xfId="2" applyNumberFormat="1" applyFont="1" applyBorder="1"/>
    <xf numFmtId="164" fontId="0" fillId="0" borderId="0" xfId="2" applyNumberFormat="1" applyFont="1" applyBorder="1"/>
    <xf numFmtId="0" fontId="3" fillId="0" borderId="0" xfId="0" applyFont="1"/>
    <xf numFmtId="165" fontId="0" fillId="0" borderId="0" xfId="3" applyNumberFormat="1" applyFont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5" fontId="0" fillId="0" borderId="0" xfId="3" applyNumberFormat="1" applyFont="1" applyFill="1"/>
    <xf numFmtId="164" fontId="0" fillId="0" borderId="2" xfId="2" applyNumberFormat="1" applyFont="1" applyFill="1" applyBorder="1"/>
    <xf numFmtId="164" fontId="0" fillId="0" borderId="0" xfId="2" applyNumberFormat="1" applyFont="1" applyFill="1" applyBorder="1"/>
    <xf numFmtId="165" fontId="0" fillId="0" borderId="1" xfId="3" applyNumberFormat="1" applyFont="1" applyFill="1" applyBorder="1"/>
    <xf numFmtId="165" fontId="0" fillId="0" borderId="0" xfId="3" applyNumberFormat="1" applyFont="1" applyFill="1" applyBorder="1"/>
    <xf numFmtId="165" fontId="0" fillId="0" borderId="2" xfId="3" applyNumberFormat="1" applyFont="1" applyFill="1" applyBorder="1"/>
    <xf numFmtId="165" fontId="0" fillId="0" borderId="2" xfId="3" applyNumberFormat="1" applyFont="1" applyBorder="1"/>
    <xf numFmtId="0" fontId="4" fillId="0" borderId="0" xfId="0" applyFont="1"/>
    <xf numFmtId="165" fontId="0" fillId="0" borderId="0" xfId="0" applyNumberFormat="1"/>
    <xf numFmtId="164" fontId="0" fillId="0" borderId="0" xfId="0" applyNumberFormat="1"/>
    <xf numFmtId="164" fontId="0" fillId="0" borderId="3" xfId="2" applyNumberFormat="1" applyFont="1" applyBorder="1"/>
    <xf numFmtId="165" fontId="0" fillId="0" borderId="0" xfId="1" applyNumberFormat="1" applyFont="1" applyBorder="1"/>
  </cellXfs>
  <cellStyles count="4">
    <cellStyle name="Comma 3 8" xfId="2" xr:uid="{65C0640B-B30A-4902-9291-FAD30E27F331}"/>
    <cellStyle name="Currency" xfId="1" builtinId="4"/>
    <cellStyle name="Currency 8" xfId="3" xr:uid="{3716D1B9-C2E3-4EE0-B209-99AAF2296DB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694CD-CDCD-4DF9-98E4-F998495AF9F7}">
  <sheetPr>
    <tabColor rgb="FFFFC000"/>
    <pageSetUpPr fitToPage="1"/>
  </sheetPr>
  <dimension ref="A1:T50"/>
  <sheetViews>
    <sheetView showGridLines="0" tabSelected="1" zoomScale="70" zoomScaleNormal="70" workbookViewId="0"/>
  </sheetViews>
  <sheetFormatPr defaultColWidth="9.109375" defaultRowHeight="14.4" x14ac:dyDescent="0.35"/>
  <cols>
    <col min="1" max="1" width="3.44140625" customWidth="1"/>
    <col min="2" max="2" width="44.44140625" customWidth="1"/>
    <col min="3" max="3" width="0.6640625" customWidth="1"/>
    <col min="4" max="4" width="12.77734375" customWidth="1"/>
    <col min="5" max="5" width="0.6640625" customWidth="1"/>
    <col min="6" max="6" width="12.77734375" customWidth="1"/>
    <col min="7" max="7" width="0.6640625" customWidth="1"/>
    <col min="8" max="8" width="12.77734375" customWidth="1"/>
    <col min="9" max="9" width="0.6640625" customWidth="1"/>
    <col min="10" max="10" width="12.77734375" customWidth="1"/>
    <col min="11" max="11" width="0.6640625" customWidth="1"/>
    <col min="12" max="12" width="12.77734375" customWidth="1"/>
    <col min="13" max="13" width="0.6640625" customWidth="1"/>
    <col min="14" max="14" width="12.77734375" customWidth="1"/>
    <col min="15" max="15" width="0.6640625" customWidth="1"/>
    <col min="16" max="16" width="12.77734375" customWidth="1"/>
    <col min="17" max="17" width="0.6640625" customWidth="1"/>
    <col min="18" max="18" width="12.77734375" customWidth="1"/>
  </cols>
  <sheetData>
    <row r="1" spans="1:20" x14ac:dyDescent="0.3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0" x14ac:dyDescent="0.35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20" x14ac:dyDescent="0.35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20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6" spans="1:20" x14ac:dyDescent="0.35">
      <c r="D6" s="4">
        <v>2016</v>
      </c>
      <c r="F6" s="4">
        <v>2017</v>
      </c>
      <c r="H6" s="4">
        <v>2018</v>
      </c>
      <c r="J6" s="4">
        <v>2019</v>
      </c>
      <c r="L6" s="4">
        <v>2020</v>
      </c>
      <c r="N6" s="4">
        <v>2021</v>
      </c>
      <c r="P6" s="4">
        <v>2022</v>
      </c>
      <c r="R6" s="4">
        <v>2023</v>
      </c>
    </row>
    <row r="7" spans="1:20" x14ac:dyDescent="0.35">
      <c r="A7" s="10" t="s">
        <v>25</v>
      </c>
      <c r="D7" s="7"/>
      <c r="E7" s="1"/>
      <c r="F7" s="7"/>
      <c r="G7" s="1"/>
      <c r="H7" s="7"/>
      <c r="I7" s="1"/>
      <c r="J7" s="7"/>
      <c r="K7" s="1"/>
      <c r="L7" s="7"/>
      <c r="M7" s="1"/>
      <c r="N7" s="7"/>
      <c r="O7" s="1"/>
      <c r="P7" s="7"/>
      <c r="Q7" s="1"/>
      <c r="R7" s="7"/>
    </row>
    <row r="8" spans="1:20" x14ac:dyDescent="0.35">
      <c r="B8" t="s">
        <v>24</v>
      </c>
      <c r="D8" s="15">
        <v>20786</v>
      </c>
      <c r="E8" s="17"/>
      <c r="F8" s="15">
        <v>20607</v>
      </c>
      <c r="G8" s="17"/>
      <c r="H8" s="15">
        <v>10124</v>
      </c>
      <c r="I8" s="17"/>
      <c r="J8" s="15">
        <v>4296</v>
      </c>
      <c r="K8" s="17"/>
      <c r="L8" s="15">
        <v>24480</v>
      </c>
      <c r="M8" s="17"/>
      <c r="N8" s="15">
        <v>12714</v>
      </c>
      <c r="O8" s="17"/>
      <c r="P8" s="15">
        <v>7028</v>
      </c>
      <c r="Q8" s="17"/>
      <c r="R8" s="15">
        <v>11370</v>
      </c>
      <c r="T8" s="23"/>
    </row>
    <row r="9" spans="1:20" x14ac:dyDescent="0.35">
      <c r="B9" t="s">
        <v>23</v>
      </c>
      <c r="D9" s="1">
        <v>6980</v>
      </c>
      <c r="E9" s="9"/>
      <c r="F9" s="1">
        <v>24719</v>
      </c>
      <c r="G9" s="9"/>
      <c r="H9" s="1">
        <v>28502</v>
      </c>
      <c r="I9" s="9"/>
      <c r="J9" s="1">
        <v>29292</v>
      </c>
      <c r="K9" s="9"/>
      <c r="L9" s="1">
        <v>5442</v>
      </c>
      <c r="M9" s="9"/>
      <c r="N9" s="1">
        <v>21710</v>
      </c>
      <c r="O9" s="9"/>
      <c r="P9" s="1">
        <v>10787</v>
      </c>
      <c r="Q9" s="9"/>
      <c r="R9" s="1">
        <v>14172</v>
      </c>
    </row>
    <row r="10" spans="1:20" x14ac:dyDescent="0.35">
      <c r="B10" t="s">
        <v>22</v>
      </c>
      <c r="D10" s="1">
        <v>2532</v>
      </c>
      <c r="E10" s="9"/>
      <c r="F10" s="1">
        <v>4012</v>
      </c>
      <c r="G10" s="9"/>
      <c r="H10" s="1">
        <v>4058</v>
      </c>
      <c r="I10" s="9"/>
      <c r="J10" s="1">
        <v>4461</v>
      </c>
      <c r="K10" s="9"/>
      <c r="L10" s="1">
        <v>3443</v>
      </c>
      <c r="M10" s="9"/>
      <c r="N10" s="1">
        <v>3493</v>
      </c>
      <c r="O10" s="9"/>
      <c r="P10" s="1">
        <v>3281</v>
      </c>
      <c r="Q10" s="9"/>
      <c r="R10" s="1">
        <v>2915</v>
      </c>
      <c r="T10" s="23"/>
    </row>
    <row r="11" spans="1:20" x14ac:dyDescent="0.35">
      <c r="B11" t="s">
        <v>21</v>
      </c>
      <c r="D11" s="1">
        <v>9182</v>
      </c>
      <c r="E11" s="9"/>
      <c r="F11" s="1">
        <v>18681</v>
      </c>
      <c r="G11" s="9"/>
      <c r="H11" s="1">
        <v>12944</v>
      </c>
      <c r="I11" s="9"/>
      <c r="J11" s="1">
        <v>10477</v>
      </c>
      <c r="K11" s="9"/>
      <c r="L11" s="1">
        <v>9149</v>
      </c>
      <c r="M11" s="9"/>
      <c r="N11" s="1">
        <v>8893</v>
      </c>
      <c r="O11" s="9"/>
      <c r="P11" s="1">
        <v>9141</v>
      </c>
      <c r="Q11" s="9"/>
      <c r="R11" s="1">
        <v>7448</v>
      </c>
    </row>
    <row r="12" spans="1:20" x14ac:dyDescent="0.35">
      <c r="A12" s="10" t="s">
        <v>13</v>
      </c>
      <c r="D12" s="8">
        <f>SUM(D8:D11)</f>
        <v>39480</v>
      </c>
      <c r="E12" s="9"/>
      <c r="F12" s="8">
        <f>SUM(F8:F11)</f>
        <v>68019</v>
      </c>
      <c r="G12" s="9"/>
      <c r="H12" s="8">
        <f>SUM(H8:H11)</f>
        <v>55628</v>
      </c>
      <c r="I12" s="9"/>
      <c r="J12" s="8">
        <f>SUM(J8:J11)</f>
        <v>48526</v>
      </c>
      <c r="K12" s="9"/>
      <c r="L12" s="8">
        <f>SUM(L8:L11)</f>
        <v>42514</v>
      </c>
      <c r="M12" s="9"/>
      <c r="N12" s="8">
        <f>SUM(N8:N11)</f>
        <v>46810</v>
      </c>
      <c r="O12" s="9"/>
      <c r="P12" s="8">
        <f>SUM(P8:P11)</f>
        <v>30237</v>
      </c>
      <c r="Q12" s="9"/>
      <c r="R12" s="8">
        <f>SUM(R8:R11)</f>
        <v>35905</v>
      </c>
    </row>
    <row r="13" spans="1:20" x14ac:dyDescent="0.35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0" x14ac:dyDescent="0.35">
      <c r="B14" t="s">
        <v>20</v>
      </c>
      <c r="D14" s="9">
        <v>32595</v>
      </c>
      <c r="E14" s="9"/>
      <c r="F14" s="9">
        <v>33961</v>
      </c>
      <c r="G14" s="9"/>
      <c r="H14" s="9">
        <v>32503</v>
      </c>
      <c r="I14" s="9"/>
      <c r="J14" s="9">
        <v>37166</v>
      </c>
      <c r="K14" s="9"/>
      <c r="L14" s="9">
        <v>39420</v>
      </c>
      <c r="M14" s="9"/>
      <c r="N14" s="9">
        <v>43334</v>
      </c>
      <c r="O14" s="9"/>
      <c r="P14" s="9">
        <v>41652</v>
      </c>
      <c r="Q14" s="9"/>
      <c r="R14" s="9">
        <v>45857</v>
      </c>
    </row>
    <row r="15" spans="1:20" x14ac:dyDescent="0.35">
      <c r="B15" t="s">
        <v>19</v>
      </c>
      <c r="D15" s="9">
        <v>3243</v>
      </c>
      <c r="E15" s="9"/>
      <c r="F15" s="9">
        <v>2756</v>
      </c>
      <c r="G15" s="9"/>
      <c r="H15" s="9">
        <v>3564</v>
      </c>
      <c r="I15" s="9"/>
      <c r="J15" s="9">
        <v>3905</v>
      </c>
      <c r="K15" s="9"/>
      <c r="L15" s="9">
        <v>2798</v>
      </c>
      <c r="M15" s="9"/>
      <c r="N15" s="9">
        <v>3244</v>
      </c>
      <c r="O15" s="9"/>
      <c r="P15" s="9">
        <v>3971</v>
      </c>
      <c r="Q15" s="9"/>
      <c r="R15" s="9">
        <v>6281</v>
      </c>
    </row>
    <row r="16" spans="1:20" x14ac:dyDescent="0.35">
      <c r="B16" t="s">
        <v>18</v>
      </c>
      <c r="D16" s="9">
        <v>88285</v>
      </c>
      <c r="E16" s="9"/>
      <c r="F16" s="9">
        <v>191771</v>
      </c>
      <c r="G16" s="9"/>
      <c r="H16" s="9">
        <v>191605</v>
      </c>
      <c r="I16" s="9"/>
      <c r="J16" s="9">
        <v>179729</v>
      </c>
      <c r="K16" s="9"/>
      <c r="L16" s="9">
        <v>125420</v>
      </c>
      <c r="M16" s="9"/>
      <c r="N16" s="9">
        <v>122108</v>
      </c>
      <c r="O16" s="9"/>
      <c r="P16" s="9">
        <v>116778</v>
      </c>
      <c r="Q16" s="9"/>
      <c r="R16" s="9">
        <v>103238</v>
      </c>
      <c r="T16" s="24"/>
    </row>
    <row r="17" spans="1:19" x14ac:dyDescent="0.35">
      <c r="B17" t="s">
        <v>17</v>
      </c>
      <c r="D17" s="9">
        <v>0</v>
      </c>
      <c r="E17" s="9"/>
      <c r="F17" s="9">
        <v>0</v>
      </c>
      <c r="G17" s="9"/>
      <c r="H17" s="9">
        <v>0</v>
      </c>
      <c r="I17" s="9"/>
      <c r="J17" s="9">
        <v>0</v>
      </c>
      <c r="K17" s="9"/>
      <c r="L17" s="9">
        <v>0</v>
      </c>
      <c r="M17" s="9"/>
      <c r="N17" s="9">
        <v>0</v>
      </c>
      <c r="O17" s="9"/>
      <c r="P17" s="9">
        <v>0</v>
      </c>
      <c r="Q17" s="9"/>
      <c r="R17" s="9">
        <v>0</v>
      </c>
    </row>
    <row r="18" spans="1:19" ht="15" thickBot="1" x14ac:dyDescent="0.4">
      <c r="A18" s="10" t="s">
        <v>16</v>
      </c>
      <c r="D18" s="6">
        <f>SUM(D12:D17)</f>
        <v>163603</v>
      </c>
      <c r="E18" s="9"/>
      <c r="F18" s="6">
        <f>SUM(F12:F17)</f>
        <v>296507</v>
      </c>
      <c r="G18" s="9"/>
      <c r="H18" s="6">
        <f>SUM(H12:H17)</f>
        <v>283300</v>
      </c>
      <c r="I18" s="9"/>
      <c r="J18" s="6">
        <f>SUM(J12:J17)</f>
        <v>269326</v>
      </c>
      <c r="K18" s="9"/>
      <c r="L18" s="6">
        <f>SUM(L12:L17)</f>
        <v>210152</v>
      </c>
      <c r="M18" s="9"/>
      <c r="N18" s="6">
        <f>SUM(N12:N17)</f>
        <v>215496</v>
      </c>
      <c r="O18" s="9"/>
      <c r="P18" s="6">
        <f>SUM(P12:P17)</f>
        <v>192638</v>
      </c>
      <c r="Q18" s="9"/>
      <c r="R18" s="6">
        <f>SUM(R12:R17)</f>
        <v>191281</v>
      </c>
    </row>
    <row r="19" spans="1:19" ht="15" thickTop="1" x14ac:dyDescent="0.3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x14ac:dyDescent="0.35">
      <c r="A20" s="10" t="s">
        <v>15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9" x14ac:dyDescent="0.35">
      <c r="B21" t="s">
        <v>14</v>
      </c>
      <c r="D21" s="11">
        <v>11925</v>
      </c>
      <c r="E21" s="9"/>
      <c r="F21" s="11">
        <v>38053</v>
      </c>
      <c r="G21" s="9"/>
      <c r="H21" s="11">
        <v>28354</v>
      </c>
      <c r="I21" s="9"/>
      <c r="J21" s="11">
        <v>22552</v>
      </c>
      <c r="K21" s="9"/>
      <c r="L21" s="11">
        <v>9940</v>
      </c>
      <c r="M21" s="9"/>
      <c r="N21" s="11">
        <v>22838</v>
      </c>
      <c r="O21" s="9"/>
      <c r="P21" s="11">
        <v>23219</v>
      </c>
      <c r="Q21" s="9"/>
      <c r="R21" s="11">
        <v>15989</v>
      </c>
    </row>
    <row r="22" spans="1:19" x14ac:dyDescent="0.35">
      <c r="B22" t="s">
        <v>115</v>
      </c>
      <c r="D22" s="9">
        <v>0</v>
      </c>
      <c r="E22" s="9"/>
      <c r="F22" s="9">
        <v>0</v>
      </c>
      <c r="G22" s="9"/>
      <c r="H22" s="9">
        <v>0</v>
      </c>
      <c r="I22" s="9"/>
      <c r="J22" s="9">
        <v>0</v>
      </c>
      <c r="K22" s="9"/>
      <c r="L22" s="9">
        <v>0</v>
      </c>
      <c r="M22" s="9"/>
      <c r="N22" s="9">
        <v>0</v>
      </c>
      <c r="O22" s="9"/>
      <c r="P22" s="9">
        <v>1906</v>
      </c>
      <c r="Q22" s="9"/>
      <c r="R22" s="9">
        <v>0</v>
      </c>
    </row>
    <row r="23" spans="1:19" x14ac:dyDescent="0.35">
      <c r="B23" t="s">
        <v>12</v>
      </c>
      <c r="D23" s="9">
        <v>1194</v>
      </c>
      <c r="E23" s="9"/>
      <c r="F23" s="9">
        <v>802</v>
      </c>
      <c r="G23" s="9"/>
      <c r="H23" s="9">
        <v>418</v>
      </c>
      <c r="I23" s="9"/>
      <c r="J23" s="9">
        <v>7</v>
      </c>
      <c r="K23" s="9"/>
      <c r="L23" s="9">
        <v>0</v>
      </c>
      <c r="M23" s="9"/>
      <c r="N23" s="9">
        <v>0</v>
      </c>
      <c r="O23" s="9"/>
      <c r="P23" s="9">
        <v>0</v>
      </c>
      <c r="Q23" s="9"/>
      <c r="R23" s="9">
        <v>0</v>
      </c>
    </row>
    <row r="24" spans="1:19" x14ac:dyDescent="0.35">
      <c r="B24" t="s">
        <v>89</v>
      </c>
      <c r="D24" s="9">
        <v>2429</v>
      </c>
      <c r="E24" s="9"/>
      <c r="F24" s="9">
        <v>1744</v>
      </c>
      <c r="G24" s="9"/>
      <c r="H24" s="9">
        <v>2543</v>
      </c>
      <c r="I24" s="9"/>
      <c r="J24" s="9">
        <v>957</v>
      </c>
      <c r="K24" s="9"/>
      <c r="L24" s="9">
        <v>1409</v>
      </c>
      <c r="M24" s="9"/>
      <c r="N24" s="9">
        <v>1255</v>
      </c>
      <c r="O24" s="9"/>
      <c r="P24" s="9">
        <v>1422</v>
      </c>
      <c r="Q24" s="9"/>
      <c r="R24" s="9">
        <v>1507</v>
      </c>
    </row>
    <row r="25" spans="1:19" x14ac:dyDescent="0.35">
      <c r="B25" t="s">
        <v>99</v>
      </c>
      <c r="D25" s="9">
        <v>0</v>
      </c>
      <c r="E25" s="9"/>
      <c r="F25" s="9">
        <v>0</v>
      </c>
      <c r="G25" s="9"/>
      <c r="H25" s="9">
        <v>9066</v>
      </c>
      <c r="I25" s="9"/>
      <c r="J25" s="9">
        <v>2576</v>
      </c>
      <c r="K25" s="9"/>
      <c r="L25" s="9">
        <f>4142+654</f>
        <v>4796</v>
      </c>
      <c r="M25" s="9"/>
      <c r="N25" s="9">
        <v>3276</v>
      </c>
      <c r="O25" s="9"/>
      <c r="P25" s="9">
        <v>5733</v>
      </c>
      <c r="Q25" s="9"/>
      <c r="R25" s="9">
        <v>0</v>
      </c>
    </row>
    <row r="26" spans="1:19" x14ac:dyDescent="0.35">
      <c r="B26" t="s">
        <v>11</v>
      </c>
      <c r="D26" s="9">
        <v>1589</v>
      </c>
      <c r="E26" s="9"/>
      <c r="F26" s="9">
        <v>3872</v>
      </c>
      <c r="G26" s="9"/>
      <c r="H26" s="9">
        <v>5407</v>
      </c>
      <c r="I26" s="9"/>
      <c r="J26" s="9">
        <v>2684</v>
      </c>
      <c r="K26" s="9"/>
      <c r="L26" s="9">
        <v>1625</v>
      </c>
      <c r="M26" s="9"/>
      <c r="N26" s="9">
        <v>1070</v>
      </c>
      <c r="O26" s="9"/>
      <c r="P26" s="9">
        <v>1673</v>
      </c>
      <c r="Q26" s="9"/>
      <c r="R26" s="9">
        <v>3972</v>
      </c>
    </row>
    <row r="27" spans="1:19" x14ac:dyDescent="0.35">
      <c r="B27" t="s">
        <v>101</v>
      </c>
      <c r="D27" s="9">
        <v>5900</v>
      </c>
      <c r="E27" s="9"/>
      <c r="F27" s="9">
        <v>5102</v>
      </c>
      <c r="G27" s="9"/>
      <c r="H27" s="9">
        <v>5615</v>
      </c>
      <c r="I27" s="9"/>
      <c r="J27" s="9">
        <v>3419</v>
      </c>
      <c r="K27" s="9"/>
      <c r="L27" s="9">
        <v>2646</v>
      </c>
      <c r="M27" s="9"/>
      <c r="N27" s="9">
        <v>4145</v>
      </c>
      <c r="O27" s="9"/>
      <c r="P27" s="9">
        <v>5551</v>
      </c>
      <c r="Q27" s="9"/>
      <c r="R27" s="9">
        <v>4527</v>
      </c>
    </row>
    <row r="28" spans="1:19" x14ac:dyDescent="0.35">
      <c r="A28" s="10" t="s">
        <v>13</v>
      </c>
      <c r="D28" s="8">
        <f>SUM(D21:D27)</f>
        <v>23037</v>
      </c>
      <c r="E28" s="17"/>
      <c r="F28" s="8">
        <f>SUM(F21:F27)</f>
        <v>49573</v>
      </c>
      <c r="G28" s="17"/>
      <c r="H28" s="8">
        <f>SUM(H21:H27)</f>
        <v>51403</v>
      </c>
      <c r="I28" s="17"/>
      <c r="J28" s="8">
        <f>SUM(J21:J27)</f>
        <v>32195</v>
      </c>
      <c r="K28" s="17"/>
      <c r="L28" s="8">
        <f>SUM(L21:L27)</f>
        <v>20416</v>
      </c>
      <c r="M28" s="17"/>
      <c r="N28" s="8">
        <f>SUM(N21:N27)</f>
        <v>32584</v>
      </c>
      <c r="O28" s="17"/>
      <c r="P28" s="8">
        <f>SUM(P21:P27)</f>
        <v>39504</v>
      </c>
      <c r="Q28" s="17"/>
      <c r="R28" s="8">
        <f>SUM(R21:R27)</f>
        <v>25995</v>
      </c>
    </row>
    <row r="29" spans="1:19" x14ac:dyDescent="0.35">
      <c r="D29" s="9"/>
      <c r="E29" s="17"/>
      <c r="F29" s="9"/>
      <c r="G29" s="17"/>
      <c r="H29" s="9"/>
      <c r="I29" s="17"/>
      <c r="J29" s="9"/>
      <c r="K29" s="17"/>
      <c r="L29" s="9"/>
      <c r="M29" s="17"/>
      <c r="N29" s="9"/>
      <c r="O29" s="17"/>
      <c r="P29" s="9"/>
      <c r="Q29" s="17"/>
      <c r="R29" s="9"/>
    </row>
    <row r="30" spans="1:19" x14ac:dyDescent="0.35">
      <c r="B30" t="s">
        <v>90</v>
      </c>
      <c r="D30" s="9">
        <v>0</v>
      </c>
      <c r="E30" s="9"/>
      <c r="F30" s="9">
        <v>0</v>
      </c>
      <c r="G30" s="9"/>
      <c r="H30" s="9">
        <v>0</v>
      </c>
      <c r="I30" s="9"/>
      <c r="J30" s="9">
        <v>14490</v>
      </c>
      <c r="K30" s="9"/>
      <c r="L30" s="9">
        <v>0</v>
      </c>
      <c r="M30" s="9"/>
      <c r="N30" s="9">
        <v>0</v>
      </c>
      <c r="O30" s="9"/>
      <c r="P30" s="9">
        <v>0</v>
      </c>
      <c r="Q30" s="9"/>
      <c r="R30" s="9">
        <v>0</v>
      </c>
      <c r="S30" s="17"/>
    </row>
    <row r="31" spans="1:19" x14ac:dyDescent="0.35">
      <c r="B31" t="s">
        <v>100</v>
      </c>
      <c r="D31" s="9">
        <v>28435</v>
      </c>
      <c r="E31" s="9"/>
      <c r="F31" s="9">
        <v>29763</v>
      </c>
      <c r="G31" s="9"/>
      <c r="H31" s="9">
        <v>21386</v>
      </c>
      <c r="I31" s="9"/>
      <c r="J31" s="9">
        <v>8282</v>
      </c>
      <c r="K31" s="9"/>
      <c r="L31" s="9">
        <f>28446+472</f>
        <v>28918</v>
      </c>
      <c r="M31" s="9"/>
      <c r="N31" s="9">
        <v>26115</v>
      </c>
      <c r="O31" s="9"/>
      <c r="P31" s="9">
        <v>20485</v>
      </c>
      <c r="Q31" s="9"/>
      <c r="R31" s="9">
        <v>16562</v>
      </c>
      <c r="S31" s="17"/>
    </row>
    <row r="32" spans="1:19" x14ac:dyDescent="0.35">
      <c r="B32" t="s">
        <v>12</v>
      </c>
      <c r="D32" s="9">
        <v>984</v>
      </c>
      <c r="E32" s="9"/>
      <c r="F32" s="9">
        <v>182</v>
      </c>
      <c r="G32" s="9"/>
      <c r="H32" s="9">
        <v>7</v>
      </c>
      <c r="I32" s="9"/>
      <c r="J32" s="9">
        <v>0</v>
      </c>
      <c r="K32" s="9"/>
      <c r="L32" s="9">
        <v>0</v>
      </c>
      <c r="M32" s="9"/>
      <c r="N32" s="9">
        <v>0</v>
      </c>
      <c r="O32" s="9"/>
      <c r="P32" s="9">
        <v>0</v>
      </c>
      <c r="Q32" s="9"/>
      <c r="R32" s="9">
        <v>0</v>
      </c>
      <c r="S32" s="17"/>
    </row>
    <row r="33" spans="1:19" x14ac:dyDescent="0.35">
      <c r="B33" t="s">
        <v>89</v>
      </c>
      <c r="D33" s="9">
        <v>3617</v>
      </c>
      <c r="E33" s="9"/>
      <c r="F33" s="9">
        <v>1883</v>
      </c>
      <c r="G33" s="9"/>
      <c r="H33" s="9">
        <v>1982</v>
      </c>
      <c r="I33" s="9"/>
      <c r="J33" s="9">
        <v>2564</v>
      </c>
      <c r="K33" s="9"/>
      <c r="L33" s="9">
        <v>2772</v>
      </c>
      <c r="M33" s="9"/>
      <c r="N33" s="9">
        <v>1880</v>
      </c>
      <c r="O33" s="9"/>
      <c r="P33" s="9">
        <v>2640</v>
      </c>
      <c r="Q33" s="9"/>
      <c r="R33" s="9">
        <v>3595</v>
      </c>
      <c r="S33" s="17"/>
    </row>
    <row r="34" spans="1:19" x14ac:dyDescent="0.35">
      <c r="B34" t="s">
        <v>11</v>
      </c>
      <c r="D34" s="9">
        <v>14011</v>
      </c>
      <c r="E34" s="9"/>
      <c r="F34" s="9">
        <v>10043</v>
      </c>
      <c r="G34" s="9"/>
      <c r="H34" s="9">
        <v>5825</v>
      </c>
      <c r="I34" s="9"/>
      <c r="J34" s="9">
        <v>4885</v>
      </c>
      <c r="K34" s="9"/>
      <c r="L34" s="9">
        <v>5466</v>
      </c>
      <c r="M34" s="9"/>
      <c r="N34" s="9">
        <v>5255</v>
      </c>
      <c r="O34" s="9"/>
      <c r="P34" s="9">
        <v>4238</v>
      </c>
      <c r="Q34" s="9"/>
      <c r="R34" s="9">
        <v>4774</v>
      </c>
    </row>
    <row r="35" spans="1:19" x14ac:dyDescent="0.35">
      <c r="B35" t="s">
        <v>101</v>
      </c>
      <c r="D35" s="9">
        <v>54897</v>
      </c>
      <c r="E35" s="9"/>
      <c r="F35" s="9">
        <v>61142</v>
      </c>
      <c r="G35" s="9"/>
      <c r="H35" s="9">
        <v>51701</v>
      </c>
      <c r="I35" s="9"/>
      <c r="J35" s="9">
        <v>55752</v>
      </c>
      <c r="K35" s="9"/>
      <c r="L35" s="9">
        <v>64863</v>
      </c>
      <c r="M35" s="9"/>
      <c r="N35" s="9">
        <v>60381</v>
      </c>
      <c r="O35" s="9"/>
      <c r="P35" s="9">
        <v>64163</v>
      </c>
      <c r="Q35" s="9"/>
      <c r="R35" s="9">
        <v>54825</v>
      </c>
    </row>
    <row r="36" spans="1:19" x14ac:dyDescent="0.35">
      <c r="B36" t="s">
        <v>10</v>
      </c>
      <c r="D36" s="9">
        <v>2805</v>
      </c>
      <c r="E36" s="9"/>
      <c r="F36" s="9">
        <v>769</v>
      </c>
      <c r="G36" s="9"/>
      <c r="H36" s="9">
        <v>0</v>
      </c>
      <c r="I36" s="9"/>
      <c r="J36" s="9">
        <v>0</v>
      </c>
      <c r="K36" s="9"/>
      <c r="L36" s="9">
        <v>0</v>
      </c>
      <c r="M36" s="9"/>
      <c r="N36" s="9">
        <v>0</v>
      </c>
      <c r="O36" s="9"/>
      <c r="P36" s="9">
        <v>0</v>
      </c>
      <c r="Q36" s="9"/>
      <c r="R36" s="9">
        <v>0</v>
      </c>
    </row>
    <row r="37" spans="1:19" x14ac:dyDescent="0.35">
      <c r="B37" t="s">
        <v>9</v>
      </c>
      <c r="D37" s="9">
        <v>0</v>
      </c>
      <c r="E37" s="9"/>
      <c r="F37" s="9">
        <v>0</v>
      </c>
      <c r="G37" s="9"/>
      <c r="H37" s="9">
        <v>0</v>
      </c>
      <c r="I37" s="9"/>
      <c r="J37" s="9">
        <v>0</v>
      </c>
      <c r="K37" s="9"/>
      <c r="L37" s="9">
        <v>0</v>
      </c>
      <c r="M37" s="9"/>
      <c r="N37" s="9">
        <v>0</v>
      </c>
      <c r="O37" s="9"/>
      <c r="P37" s="9">
        <v>0</v>
      </c>
      <c r="Q37" s="9"/>
      <c r="R37" s="9">
        <v>0</v>
      </c>
    </row>
    <row r="38" spans="1:19" x14ac:dyDescent="0.35">
      <c r="A38" s="10" t="s">
        <v>8</v>
      </c>
      <c r="D38" s="25">
        <f>SUM(D28:D37)</f>
        <v>127786</v>
      </c>
      <c r="E38" s="9"/>
      <c r="F38" s="25">
        <f>SUM(F28:F37)</f>
        <v>153355</v>
      </c>
      <c r="G38" s="9"/>
      <c r="H38" s="25">
        <f>SUM(H28:H37)</f>
        <v>132304</v>
      </c>
      <c r="I38" s="9"/>
      <c r="J38" s="25">
        <f>SUM(J28:J37)</f>
        <v>118168</v>
      </c>
      <c r="K38" s="9"/>
      <c r="L38" s="25">
        <f>SUM(L28:L37)</f>
        <v>122435</v>
      </c>
      <c r="M38" s="9"/>
      <c r="N38" s="25">
        <f>SUM(N28:N37)</f>
        <v>126215</v>
      </c>
      <c r="O38" s="9"/>
      <c r="P38" s="25">
        <f>SUM(P28:P37)</f>
        <v>131030</v>
      </c>
      <c r="Q38" s="9"/>
      <c r="R38" s="25">
        <f>SUM(R28:R37)</f>
        <v>105751</v>
      </c>
    </row>
    <row r="39" spans="1:19" x14ac:dyDescent="0.3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9" x14ac:dyDescent="0.35">
      <c r="A40" s="10" t="s">
        <v>7</v>
      </c>
      <c r="D40" s="11"/>
      <c r="E40" s="9"/>
      <c r="F40" s="11"/>
      <c r="G40" s="9"/>
      <c r="H40" s="11"/>
      <c r="I40" s="9"/>
      <c r="J40" s="11"/>
      <c r="K40" s="9"/>
      <c r="L40" s="11"/>
      <c r="M40" s="9"/>
      <c r="N40" s="11"/>
      <c r="O40" s="9"/>
      <c r="P40" s="11"/>
      <c r="Q40" s="9"/>
      <c r="R40" s="11"/>
    </row>
    <row r="41" spans="1:19" x14ac:dyDescent="0.35">
      <c r="A41" t="s">
        <v>6</v>
      </c>
      <c r="D41" s="26">
        <v>179811</v>
      </c>
      <c r="E41" s="26"/>
      <c r="F41" s="26">
        <v>180001</v>
      </c>
      <c r="G41" s="26"/>
      <c r="H41" s="26">
        <v>180130</v>
      </c>
      <c r="I41" s="26"/>
      <c r="J41" s="26">
        <v>180130</v>
      </c>
      <c r="K41" s="26"/>
      <c r="L41" s="26">
        <v>180130</v>
      </c>
      <c r="M41" s="26"/>
      <c r="N41" s="26">
        <v>225091</v>
      </c>
      <c r="O41" s="26"/>
      <c r="P41" s="26">
        <v>225091</v>
      </c>
      <c r="Q41" s="26"/>
      <c r="R41" s="26">
        <v>225221</v>
      </c>
    </row>
    <row r="42" spans="1:19" x14ac:dyDescent="0.35">
      <c r="A42" t="s">
        <v>5</v>
      </c>
      <c r="D42" s="9">
        <v>1484</v>
      </c>
      <c r="E42" s="9"/>
      <c r="F42" s="9">
        <v>2501</v>
      </c>
      <c r="G42" s="9"/>
      <c r="H42" s="9">
        <v>2244</v>
      </c>
      <c r="I42" s="9"/>
      <c r="J42" s="9">
        <v>988</v>
      </c>
      <c r="K42" s="9"/>
      <c r="L42" s="9">
        <v>341</v>
      </c>
      <c r="M42" s="9"/>
      <c r="N42" s="9">
        <v>1758</v>
      </c>
      <c r="O42" s="9"/>
      <c r="P42" s="9">
        <v>834</v>
      </c>
      <c r="Q42" s="9"/>
      <c r="R42" s="9">
        <v>604</v>
      </c>
    </row>
    <row r="43" spans="1:19" x14ac:dyDescent="0.35">
      <c r="A43" t="s">
        <v>4</v>
      </c>
      <c r="D43" s="9">
        <v>-178839</v>
      </c>
      <c r="E43" s="9"/>
      <c r="F43" s="9">
        <v>-86647</v>
      </c>
      <c r="G43" s="9"/>
      <c r="H43" s="9">
        <v>-81274</v>
      </c>
      <c r="I43" s="9"/>
      <c r="J43" s="9">
        <v>-82063</v>
      </c>
      <c r="K43" s="9"/>
      <c r="L43" s="9">
        <v>-137856</v>
      </c>
      <c r="M43" s="9"/>
      <c r="N43" s="9">
        <v>-137568</v>
      </c>
      <c r="O43" s="9"/>
      <c r="P43" s="9">
        <v>-164317</v>
      </c>
      <c r="Q43" s="9"/>
      <c r="R43" s="9">
        <v>-140295</v>
      </c>
    </row>
    <row r="44" spans="1:19" x14ac:dyDescent="0.35">
      <c r="A44" t="s">
        <v>3</v>
      </c>
      <c r="D44" s="8">
        <f>SUM(D41:D43)</f>
        <v>2456</v>
      </c>
      <c r="E44" s="9"/>
      <c r="F44" s="8">
        <f>SUM(F41:F43)</f>
        <v>95855</v>
      </c>
      <c r="G44" s="9"/>
      <c r="H44" s="8">
        <f>SUM(H41:H43)</f>
        <v>101100</v>
      </c>
      <c r="I44" s="9"/>
      <c r="J44" s="8">
        <f>SUM(J41:J43)</f>
        <v>99055</v>
      </c>
      <c r="K44" s="9"/>
      <c r="L44" s="8">
        <f>SUM(L41:L43)</f>
        <v>42615</v>
      </c>
      <c r="M44" s="9"/>
      <c r="N44" s="8">
        <f>SUM(N41:N43)</f>
        <v>89281</v>
      </c>
      <c r="O44" s="9"/>
      <c r="P44" s="8">
        <f>SUM(P41:P43)</f>
        <v>61608</v>
      </c>
      <c r="Q44" s="9"/>
      <c r="R44" s="8">
        <f>SUM(R41:R43)</f>
        <v>85530</v>
      </c>
    </row>
    <row r="45" spans="1:19" x14ac:dyDescent="0.35">
      <c r="A45" t="s">
        <v>2</v>
      </c>
      <c r="D45" s="9">
        <v>33361</v>
      </c>
      <c r="E45" s="9"/>
      <c r="F45" s="9">
        <v>47297</v>
      </c>
      <c r="G45" s="9"/>
      <c r="H45" s="9">
        <v>49896</v>
      </c>
      <c r="I45" s="9"/>
      <c r="J45" s="9">
        <v>52103</v>
      </c>
      <c r="K45" s="9"/>
      <c r="L45" s="9">
        <v>45102</v>
      </c>
      <c r="M45" s="9"/>
      <c r="N45" s="9">
        <v>0</v>
      </c>
      <c r="O45" s="9"/>
      <c r="P45" s="9">
        <v>0</v>
      </c>
      <c r="Q45" s="9"/>
      <c r="R45" s="9">
        <v>0</v>
      </c>
    </row>
    <row r="46" spans="1:19" x14ac:dyDescent="0.35">
      <c r="A46" s="10" t="s">
        <v>1</v>
      </c>
      <c r="D46" s="8">
        <f>SUM(D44:D45)</f>
        <v>35817</v>
      </c>
      <c r="E46" s="9"/>
      <c r="F46" s="8">
        <f>SUM(F44:F45)</f>
        <v>143152</v>
      </c>
      <c r="G46" s="9"/>
      <c r="H46" s="8">
        <f>SUM(H44:H45)</f>
        <v>150996</v>
      </c>
      <c r="I46" s="9"/>
      <c r="J46" s="8">
        <f>SUM(J44:J45)</f>
        <v>151158</v>
      </c>
      <c r="K46" s="9"/>
      <c r="L46" s="8">
        <f>SUM(L44:L45)</f>
        <v>87717</v>
      </c>
      <c r="M46" s="9"/>
      <c r="N46" s="8">
        <f>SUM(N44:N45)</f>
        <v>89281</v>
      </c>
      <c r="O46" s="9"/>
      <c r="P46" s="8">
        <f>SUM(P44:P45)</f>
        <v>61608</v>
      </c>
      <c r="Q46" s="9"/>
      <c r="R46" s="8">
        <f>SUM(R44:R45)</f>
        <v>85530</v>
      </c>
    </row>
    <row r="47" spans="1:19" ht="15" thickBot="1" x14ac:dyDescent="0.4">
      <c r="A47" s="10" t="s">
        <v>0</v>
      </c>
      <c r="D47" s="6">
        <f>D46+D38</f>
        <v>163603</v>
      </c>
      <c r="E47" s="9"/>
      <c r="F47" s="6">
        <f>F46+F38</f>
        <v>296507</v>
      </c>
      <c r="G47" s="9"/>
      <c r="H47" s="6">
        <f>H46+H38</f>
        <v>283300</v>
      </c>
      <c r="I47" s="9"/>
      <c r="J47" s="6">
        <f>J46+J38</f>
        <v>269326</v>
      </c>
      <c r="K47" s="9"/>
      <c r="L47" s="6">
        <f>L46+L38</f>
        <v>210152</v>
      </c>
      <c r="M47" s="9"/>
      <c r="N47" s="6">
        <f>N46+N38</f>
        <v>215496</v>
      </c>
      <c r="O47" s="9"/>
      <c r="P47" s="6">
        <f>P46+P38</f>
        <v>192638</v>
      </c>
      <c r="Q47" s="9"/>
      <c r="R47" s="6">
        <f>R46+R38</f>
        <v>191281</v>
      </c>
    </row>
    <row r="48" spans="1:19" ht="15" thickTop="1" x14ac:dyDescent="0.3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x14ac:dyDescent="0.3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x14ac:dyDescent="0.35">
      <c r="B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</sheetData>
  <printOptions horizontalCentered="1"/>
  <pageMargins left="0.45" right="0.45" top="0.5" bottom="0.5" header="0.55000000000000004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4B8C-5AFC-4E42-ACF4-F8BC6B30C6D4}">
  <sheetPr>
    <tabColor rgb="FFFFC000"/>
    <pageSetUpPr fitToPage="1"/>
  </sheetPr>
  <dimension ref="A1:R76"/>
  <sheetViews>
    <sheetView showGridLines="0" zoomScale="70" zoomScaleNormal="70" workbookViewId="0"/>
  </sheetViews>
  <sheetFormatPr defaultColWidth="9.109375" defaultRowHeight="14.4" x14ac:dyDescent="0.35"/>
  <cols>
    <col min="1" max="1" width="70.77734375" customWidth="1"/>
    <col min="2" max="2" width="0.6640625" customWidth="1"/>
    <col min="3" max="3" width="12.77734375" customWidth="1"/>
    <col min="4" max="4" width="0.6640625" customWidth="1"/>
    <col min="5" max="5" width="12.77734375" customWidth="1"/>
    <col min="6" max="6" width="0.6640625" customWidth="1"/>
    <col min="7" max="7" width="12.77734375" customWidth="1"/>
    <col min="8" max="8" width="0.6640625" customWidth="1"/>
    <col min="9" max="9" width="12.77734375" customWidth="1"/>
    <col min="10" max="10" width="0.6640625" customWidth="1"/>
    <col min="11" max="11" width="12.77734375" customWidth="1"/>
    <col min="12" max="12" width="0.6640625" customWidth="1"/>
    <col min="13" max="13" width="12.77734375" customWidth="1"/>
    <col min="14" max="14" width="0.6640625" customWidth="1"/>
    <col min="15" max="15" width="12.77734375" customWidth="1"/>
    <col min="16" max="16" width="0.6640625" customWidth="1"/>
    <col min="17" max="17" width="12.77734375" customWidth="1"/>
  </cols>
  <sheetData>
    <row r="1" spans="1:18" x14ac:dyDescent="0.3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8" x14ac:dyDescent="0.35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8" x14ac:dyDescent="0.35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8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8" s="5" customFormat="1" x14ac:dyDescent="0.35"/>
    <row r="7" spans="1:18" x14ac:dyDescent="0.35">
      <c r="B7" s="5"/>
      <c r="C7" s="4">
        <v>2016</v>
      </c>
      <c r="E7" s="4">
        <v>2017</v>
      </c>
      <c r="G7" s="4">
        <v>2018</v>
      </c>
      <c r="I7" s="4">
        <v>2019</v>
      </c>
      <c r="K7" s="4">
        <v>2020</v>
      </c>
      <c r="M7" s="4">
        <v>2021</v>
      </c>
      <c r="O7" s="4">
        <v>2022</v>
      </c>
      <c r="Q7" s="4">
        <v>2023</v>
      </c>
    </row>
    <row r="8" spans="1:18" x14ac:dyDescent="0.35">
      <c r="A8" t="s">
        <v>48</v>
      </c>
      <c r="B8" s="11"/>
      <c r="C8" s="15">
        <v>67072</v>
      </c>
      <c r="D8" s="7"/>
      <c r="E8" s="7">
        <v>217507</v>
      </c>
      <c r="F8" s="1"/>
      <c r="G8" s="7">
        <v>265853</v>
      </c>
      <c r="H8" s="1"/>
      <c r="I8" s="7">
        <v>232069</v>
      </c>
      <c r="J8" s="1"/>
      <c r="K8" s="7">
        <v>128486</v>
      </c>
      <c r="L8" s="1"/>
      <c r="M8" s="7">
        <v>131475</v>
      </c>
      <c r="N8" s="1"/>
      <c r="O8" s="7">
        <v>165891</v>
      </c>
      <c r="P8" s="1"/>
      <c r="Q8" s="7">
        <v>197136</v>
      </c>
    </row>
    <row r="9" spans="1:18" x14ac:dyDescent="0.35">
      <c r="A9" t="s">
        <v>102</v>
      </c>
      <c r="B9" s="9"/>
      <c r="C9" s="2">
        <v>-64674</v>
      </c>
      <c r="D9" s="1"/>
      <c r="E9" s="1">
        <f>-76083-86188</f>
        <v>-162271</v>
      </c>
      <c r="F9" s="1"/>
      <c r="G9" s="1">
        <v>-211820</v>
      </c>
      <c r="H9" s="1"/>
      <c r="I9" s="1">
        <f>-206108+15321</f>
        <v>-190787</v>
      </c>
      <c r="J9" s="1"/>
      <c r="K9" s="1">
        <f>-144402+19825</f>
        <v>-124577</v>
      </c>
      <c r="L9" s="1"/>
      <c r="M9" s="1">
        <f>-128366+16408</f>
        <v>-111958</v>
      </c>
      <c r="N9" s="1"/>
      <c r="O9" s="1">
        <f>-172499+11833</f>
        <v>-160666</v>
      </c>
      <c r="P9" s="1"/>
      <c r="Q9" s="1">
        <f>-164971+13265</f>
        <v>-151706</v>
      </c>
    </row>
    <row r="10" spans="1:18" x14ac:dyDescent="0.35">
      <c r="A10" s="10" t="s">
        <v>47</v>
      </c>
      <c r="B10" s="9"/>
      <c r="C10" s="16">
        <f>SUM(C8:C9)</f>
        <v>2398</v>
      </c>
      <c r="D10" s="9"/>
      <c r="E10" s="8">
        <f>SUM(E8:E9)</f>
        <v>55236</v>
      </c>
      <c r="F10" s="9"/>
      <c r="G10" s="8">
        <f>SUM(G8:G9)</f>
        <v>54033</v>
      </c>
      <c r="H10" s="9"/>
      <c r="I10" s="8">
        <f>SUM(I8:I9)</f>
        <v>41282</v>
      </c>
      <c r="J10" s="9"/>
      <c r="K10" s="8">
        <f>SUM(K8:K9)</f>
        <v>3909</v>
      </c>
      <c r="L10" s="9"/>
      <c r="M10" s="8">
        <f>SUM(M8:M9)</f>
        <v>19517</v>
      </c>
      <c r="N10" s="9"/>
      <c r="O10" s="8">
        <f>SUM(O8:O9)</f>
        <v>5225</v>
      </c>
      <c r="P10" s="9"/>
      <c r="Q10" s="8">
        <f>SUM(Q8:Q9)</f>
        <v>45430</v>
      </c>
    </row>
    <row r="11" spans="1:18" x14ac:dyDescent="0.35">
      <c r="B11" s="9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35">
      <c r="A12" t="s">
        <v>46</v>
      </c>
      <c r="B12" s="9"/>
      <c r="C12" s="2">
        <v>-15385</v>
      </c>
      <c r="D12" s="1"/>
      <c r="E12" s="2">
        <v>-11492</v>
      </c>
      <c r="F12" s="1"/>
      <c r="G12" s="1">
        <v>-25020</v>
      </c>
      <c r="H12" s="1"/>
      <c r="I12" s="1">
        <v>-25961</v>
      </c>
      <c r="J12" s="1"/>
      <c r="K12" s="1">
        <v>-19825</v>
      </c>
      <c r="L12" s="1"/>
      <c r="M12" s="1">
        <v>-16408</v>
      </c>
      <c r="N12" s="1"/>
      <c r="O12" s="1">
        <v>-11833</v>
      </c>
      <c r="P12" s="1"/>
      <c r="Q12" s="1">
        <v>-13265</v>
      </c>
    </row>
    <row r="13" spans="1:18" x14ac:dyDescent="0.35">
      <c r="A13" t="s">
        <v>104</v>
      </c>
      <c r="B13" s="9"/>
      <c r="C13" s="2">
        <v>0</v>
      </c>
      <c r="D13" s="1"/>
      <c r="E13" s="2">
        <v>86188</v>
      </c>
      <c r="F13" s="1"/>
      <c r="G13" s="2">
        <v>0</v>
      </c>
      <c r="H13" s="1"/>
      <c r="I13" s="2">
        <v>0</v>
      </c>
      <c r="J13" s="1"/>
      <c r="K13" s="2">
        <v>-41684</v>
      </c>
      <c r="L13" s="1"/>
      <c r="M13" s="2">
        <v>0</v>
      </c>
      <c r="N13" s="1"/>
      <c r="O13" s="2">
        <v>0</v>
      </c>
      <c r="P13" s="1"/>
      <c r="Q13" s="2">
        <v>0</v>
      </c>
    </row>
    <row r="14" spans="1:18" x14ac:dyDescent="0.35">
      <c r="A14" s="10" t="s">
        <v>103</v>
      </c>
      <c r="B14" s="9"/>
      <c r="C14" s="16">
        <f>C10+C12+C13</f>
        <v>-12987</v>
      </c>
      <c r="D14" s="9"/>
      <c r="E14" s="16">
        <f>E10+E12+E13</f>
        <v>129932</v>
      </c>
      <c r="F14" s="9"/>
      <c r="G14" s="16">
        <f>G10+G12+G13</f>
        <v>29013</v>
      </c>
      <c r="H14" s="9"/>
      <c r="I14" s="16">
        <f>I10+I12+I13</f>
        <v>15321</v>
      </c>
      <c r="J14" s="9"/>
      <c r="K14" s="16">
        <f>K10+K12+K13</f>
        <v>-57600</v>
      </c>
      <c r="L14" s="9"/>
      <c r="M14" s="16">
        <f>M10+M12+M13</f>
        <v>3109</v>
      </c>
      <c r="N14" s="9"/>
      <c r="O14" s="16">
        <f>O10+O12+O13</f>
        <v>-6608</v>
      </c>
      <c r="P14" s="9"/>
      <c r="Q14" s="16">
        <f>Q10+Q12+Q13</f>
        <v>32165</v>
      </c>
      <c r="R14" s="24"/>
    </row>
    <row r="15" spans="1:18" x14ac:dyDescent="0.35">
      <c r="B15" s="9"/>
      <c r="C15" s="17"/>
      <c r="D15" s="17"/>
      <c r="E15" s="1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8" x14ac:dyDescent="0.35">
      <c r="A16" t="s">
        <v>45</v>
      </c>
      <c r="B16" s="9"/>
      <c r="C16" s="2">
        <v>-11440</v>
      </c>
      <c r="D16" s="1"/>
      <c r="E16" s="2">
        <v>-16136</v>
      </c>
      <c r="F16" s="9"/>
      <c r="G16" s="1">
        <v>-20607</v>
      </c>
      <c r="H16" s="9"/>
      <c r="I16" s="1">
        <v>-15748</v>
      </c>
      <c r="J16" s="9"/>
      <c r="K16" s="1">
        <v>-10057</v>
      </c>
      <c r="L16" s="9"/>
      <c r="M16" s="1">
        <v>-9853</v>
      </c>
      <c r="N16" s="9"/>
      <c r="O16" s="1">
        <v>-10204</v>
      </c>
      <c r="P16" s="9"/>
      <c r="Q16" s="1">
        <v>-10157</v>
      </c>
    </row>
    <row r="17" spans="1:17" x14ac:dyDescent="0.35">
      <c r="A17" s="10" t="s">
        <v>105</v>
      </c>
      <c r="B17" s="9"/>
      <c r="C17" s="16">
        <f>SUM(C14:C16)</f>
        <v>-24427</v>
      </c>
      <c r="D17" s="9"/>
      <c r="E17" s="16">
        <f>SUM(E14:E16)</f>
        <v>113796</v>
      </c>
      <c r="F17" s="9"/>
      <c r="G17" s="8">
        <f>SUM(G14:G16)</f>
        <v>8406</v>
      </c>
      <c r="H17" s="9"/>
      <c r="I17" s="8">
        <f>SUM(I14:I16)</f>
        <v>-427</v>
      </c>
      <c r="J17" s="9"/>
      <c r="K17" s="8">
        <f>SUM(K14:K16)</f>
        <v>-67657</v>
      </c>
      <c r="L17" s="9"/>
      <c r="M17" s="8">
        <f>SUM(M14:M16)</f>
        <v>-6744</v>
      </c>
      <c r="N17" s="9"/>
      <c r="O17" s="8">
        <f>SUM(O14:O16)</f>
        <v>-16812</v>
      </c>
      <c r="P17" s="9"/>
      <c r="Q17" s="8">
        <f>SUM(Q14:Q16)</f>
        <v>22008</v>
      </c>
    </row>
    <row r="18" spans="1:17" x14ac:dyDescent="0.35">
      <c r="B18" s="9"/>
      <c r="C18" s="17"/>
      <c r="D18" s="17"/>
      <c r="E18" s="1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35">
      <c r="A19" t="s">
        <v>116</v>
      </c>
      <c r="B19" s="9"/>
      <c r="C19" s="2">
        <v>-9312</v>
      </c>
      <c r="D19" s="1"/>
      <c r="E19" s="2">
        <v>-4151</v>
      </c>
      <c r="F19" s="1"/>
      <c r="G19" s="1">
        <v>-9286</v>
      </c>
      <c r="H19" s="1"/>
      <c r="I19" s="1">
        <v>-3423</v>
      </c>
      <c r="J19" s="1"/>
      <c r="K19" s="1">
        <f>-5170+812</f>
        <v>-4358</v>
      </c>
      <c r="L19" s="1"/>
      <c r="M19" s="1">
        <f>-5595+2752</f>
        <v>-2843</v>
      </c>
      <c r="N19" s="1"/>
      <c r="O19" s="1">
        <f>-6419+178-2804</f>
        <v>-9045</v>
      </c>
      <c r="P19" s="1"/>
      <c r="Q19" s="1">
        <f>-10433+15+2090</f>
        <v>-8328</v>
      </c>
    </row>
    <row r="20" spans="1:17" x14ac:dyDescent="0.35">
      <c r="A20" t="s">
        <v>44</v>
      </c>
      <c r="B20" s="9"/>
      <c r="C20" s="2">
        <v>1039</v>
      </c>
      <c r="D20" s="1"/>
      <c r="E20" s="2">
        <v>-1048</v>
      </c>
      <c r="F20" s="1"/>
      <c r="G20" s="1">
        <v>3992</v>
      </c>
      <c r="H20" s="1"/>
      <c r="I20" s="1">
        <v>3337</v>
      </c>
      <c r="J20" s="1"/>
      <c r="K20" s="1">
        <v>8381</v>
      </c>
      <c r="L20" s="1"/>
      <c r="M20" s="1">
        <v>10996</v>
      </c>
      <c r="N20" s="1"/>
      <c r="O20" s="1">
        <v>-1872</v>
      </c>
      <c r="P20" s="1"/>
      <c r="Q20" s="1">
        <v>10367</v>
      </c>
    </row>
    <row r="21" spans="1:17" x14ac:dyDescent="0.35">
      <c r="A21" s="10" t="s">
        <v>106</v>
      </c>
      <c r="B21" s="9"/>
      <c r="C21" s="16">
        <f>SUM(C17:C20)</f>
        <v>-32700</v>
      </c>
      <c r="D21" s="9"/>
      <c r="E21" s="16">
        <f>SUM(E17:E20)</f>
        <v>108597</v>
      </c>
      <c r="F21" s="9"/>
      <c r="G21" s="8">
        <f>SUM(G17:G20)</f>
        <v>3112</v>
      </c>
      <c r="H21" s="9"/>
      <c r="I21" s="8">
        <f>SUM(I17:I20)</f>
        <v>-513</v>
      </c>
      <c r="J21" s="9"/>
      <c r="K21" s="8">
        <f>SUM(K17:K20)</f>
        <v>-63634</v>
      </c>
      <c r="L21" s="9"/>
      <c r="M21" s="8">
        <f>SUM(M17:M20)</f>
        <v>1409</v>
      </c>
      <c r="N21" s="9"/>
      <c r="O21" s="8">
        <f>SUM(O17:O20)</f>
        <v>-27729</v>
      </c>
      <c r="P21" s="9"/>
      <c r="Q21" s="8">
        <f>SUM(Q17:Q20)</f>
        <v>24047</v>
      </c>
    </row>
    <row r="22" spans="1:17" x14ac:dyDescent="0.35">
      <c r="B22" s="9"/>
      <c r="C22" s="17"/>
      <c r="D22" s="17"/>
      <c r="E22" s="1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x14ac:dyDescent="0.35">
      <c r="A23" t="s">
        <v>43</v>
      </c>
      <c r="B23" s="17"/>
      <c r="C23" s="2">
        <v>0</v>
      </c>
      <c r="D23" s="17"/>
      <c r="E23" s="2">
        <v>0</v>
      </c>
      <c r="F23" s="17"/>
      <c r="G23" s="2">
        <v>-2759</v>
      </c>
      <c r="H23" s="17"/>
      <c r="I23" s="2">
        <v>0</v>
      </c>
      <c r="J23" s="17"/>
      <c r="K23" s="2">
        <v>89</v>
      </c>
      <c r="L23" s="17"/>
      <c r="M23" s="2">
        <v>0</v>
      </c>
      <c r="N23" s="17"/>
      <c r="O23" s="2">
        <v>0</v>
      </c>
      <c r="P23" s="17"/>
      <c r="Q23" s="2">
        <v>494</v>
      </c>
    </row>
    <row r="24" spans="1:17" x14ac:dyDescent="0.35">
      <c r="A24" t="s">
        <v>42</v>
      </c>
      <c r="B24" s="17"/>
      <c r="C24" s="17">
        <v>0</v>
      </c>
      <c r="D24" s="17"/>
      <c r="E24" s="17">
        <v>0</v>
      </c>
      <c r="F24" s="17"/>
      <c r="G24" s="17">
        <v>0</v>
      </c>
      <c r="H24" s="17"/>
      <c r="I24" s="17">
        <v>0</v>
      </c>
      <c r="J24" s="17"/>
      <c r="K24" s="17">
        <v>0</v>
      </c>
      <c r="L24" s="17"/>
      <c r="M24" s="17">
        <v>0</v>
      </c>
      <c r="N24" s="17"/>
      <c r="O24" s="17">
        <v>0</v>
      </c>
      <c r="P24" s="17"/>
      <c r="Q24" s="17">
        <v>0</v>
      </c>
    </row>
    <row r="25" spans="1:17" x14ac:dyDescent="0.35">
      <c r="B25" s="9"/>
      <c r="C25" s="16">
        <f>SUM(C23:C24)</f>
        <v>0</v>
      </c>
      <c r="D25" s="9"/>
      <c r="E25" s="16">
        <f>SUM(E23:E24)</f>
        <v>0</v>
      </c>
      <c r="F25" s="9"/>
      <c r="G25" s="8">
        <f>SUM(G23:G24)</f>
        <v>-2759</v>
      </c>
      <c r="H25" s="9"/>
      <c r="I25" s="8">
        <f>SUM(I23:I24)</f>
        <v>0</v>
      </c>
      <c r="J25" s="9"/>
      <c r="K25" s="8">
        <f>SUM(K23:K24)</f>
        <v>89</v>
      </c>
      <c r="L25" s="9"/>
      <c r="M25" s="8">
        <f>SUM(M23:M24)</f>
        <v>0</v>
      </c>
      <c r="N25" s="9"/>
      <c r="O25" s="8">
        <f>SUM(O23:O24)</f>
        <v>0</v>
      </c>
      <c r="P25" s="9"/>
      <c r="Q25" s="8">
        <f>SUM(Q23:Q24)</f>
        <v>494</v>
      </c>
    </row>
    <row r="26" spans="1:17" x14ac:dyDescent="0.35">
      <c r="B26" s="9"/>
      <c r="C26" s="17"/>
      <c r="D26" s="17"/>
      <c r="E26" s="1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5" thickBot="1" x14ac:dyDescent="0.4">
      <c r="A27" s="10" t="s">
        <v>107</v>
      </c>
      <c r="B27" s="11"/>
      <c r="C27" s="18">
        <f>C21-C25</f>
        <v>-32700</v>
      </c>
      <c r="D27" s="9"/>
      <c r="E27" s="6">
        <f>E21-E25</f>
        <v>108597</v>
      </c>
      <c r="F27" s="9"/>
      <c r="G27" s="6">
        <f>G21-G25</f>
        <v>5871</v>
      </c>
      <c r="H27" s="9"/>
      <c r="I27" s="6">
        <f>I21-I25</f>
        <v>-513</v>
      </c>
      <c r="J27" s="9"/>
      <c r="K27" s="6">
        <f>K21-K25</f>
        <v>-63723</v>
      </c>
      <c r="L27" s="9"/>
      <c r="M27" s="6">
        <f>M21-M25</f>
        <v>1409</v>
      </c>
      <c r="N27" s="9"/>
      <c r="O27" s="6">
        <f>O21-O25</f>
        <v>-27729</v>
      </c>
      <c r="P27" s="9"/>
      <c r="Q27" s="6">
        <f>Q21-Q25</f>
        <v>23553</v>
      </c>
    </row>
    <row r="28" spans="1:17" ht="15" thickTop="1" x14ac:dyDescent="0.35">
      <c r="A28" s="10" t="s">
        <v>41</v>
      </c>
      <c r="B28" s="11"/>
      <c r="C28" s="17">
        <v>-1440</v>
      </c>
      <c r="D28" s="9"/>
      <c r="E28" s="17">
        <v>-24913</v>
      </c>
      <c r="F28" s="9"/>
      <c r="G28" s="9">
        <v>-813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0</v>
      </c>
    </row>
    <row r="29" spans="1:17" ht="15" thickBot="1" x14ac:dyDescent="0.4">
      <c r="A29" s="10" t="s">
        <v>87</v>
      </c>
      <c r="B29" s="11"/>
      <c r="C29" s="18">
        <f>SUM(C27:C28)</f>
        <v>-34140</v>
      </c>
      <c r="D29" s="9"/>
      <c r="E29" s="6">
        <f>SUM(E27:E28)</f>
        <v>83684</v>
      </c>
      <c r="F29" s="9"/>
      <c r="G29" s="6">
        <f>SUM(G27:G28)</f>
        <v>5058</v>
      </c>
      <c r="H29" s="9"/>
      <c r="I29" s="6">
        <f>SUM(I27:I28)</f>
        <v>-513</v>
      </c>
      <c r="J29" s="9"/>
      <c r="K29" s="6">
        <f>SUM(K27:K28)</f>
        <v>-63723</v>
      </c>
      <c r="L29" s="9"/>
      <c r="M29" s="6">
        <f>SUM(M27:M28)</f>
        <v>1409</v>
      </c>
      <c r="N29" s="9"/>
      <c r="O29" s="6">
        <f>SUM(O27:O28)</f>
        <v>-27729</v>
      </c>
      <c r="P29" s="9"/>
      <c r="Q29" s="6">
        <f>SUM(Q27:Q28)</f>
        <v>23553</v>
      </c>
    </row>
    <row r="30" spans="1:17" ht="15" thickTop="1" x14ac:dyDescent="0.35">
      <c r="B30" s="9"/>
      <c r="C30" s="17"/>
      <c r="D30" s="17"/>
      <c r="E30" s="1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35">
      <c r="A31" t="s">
        <v>40</v>
      </c>
      <c r="B31" s="11"/>
      <c r="C31" s="19">
        <f>C27</f>
        <v>-32700</v>
      </c>
      <c r="D31" s="9"/>
      <c r="E31" s="11">
        <f>E27</f>
        <v>108597</v>
      </c>
      <c r="F31" s="9"/>
      <c r="G31" s="11">
        <f>G27</f>
        <v>5871</v>
      </c>
      <c r="H31" s="9"/>
      <c r="I31" s="11">
        <f>I27</f>
        <v>-513</v>
      </c>
      <c r="J31" s="9"/>
      <c r="K31" s="11">
        <f>K27</f>
        <v>-63723</v>
      </c>
      <c r="L31" s="9"/>
      <c r="M31" s="11">
        <f>M27</f>
        <v>1409</v>
      </c>
      <c r="N31" s="9"/>
      <c r="O31" s="11">
        <f>O27</f>
        <v>-27729</v>
      </c>
      <c r="P31" s="9"/>
      <c r="Q31" s="11">
        <f>Q27</f>
        <v>23553</v>
      </c>
    </row>
    <row r="32" spans="1:17" x14ac:dyDescent="0.35">
      <c r="A32" t="s">
        <v>35</v>
      </c>
      <c r="B32" s="9"/>
      <c r="C32" s="1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35">
      <c r="A33" t="s">
        <v>39</v>
      </c>
      <c r="B33" s="9"/>
      <c r="C33" s="2">
        <f>-C12</f>
        <v>15385</v>
      </c>
      <c r="D33" s="1"/>
      <c r="E33" s="2">
        <f>-E12</f>
        <v>11492</v>
      </c>
      <c r="F33" s="9"/>
      <c r="G33" s="2">
        <f>-G12</f>
        <v>25020</v>
      </c>
      <c r="H33" s="9"/>
      <c r="I33" s="2">
        <f>-I12</f>
        <v>25961</v>
      </c>
      <c r="J33" s="9"/>
      <c r="K33" s="2">
        <f>-K12</f>
        <v>19825</v>
      </c>
      <c r="L33" s="9"/>
      <c r="M33" s="2">
        <f>-M12</f>
        <v>16408</v>
      </c>
      <c r="N33" s="9"/>
      <c r="O33" s="2">
        <f>-O12</f>
        <v>11833</v>
      </c>
      <c r="P33" s="9"/>
      <c r="Q33" s="2">
        <f>-Q12</f>
        <v>13265</v>
      </c>
    </row>
    <row r="34" spans="1:17" x14ac:dyDescent="0.35">
      <c r="A34" t="s">
        <v>38</v>
      </c>
      <c r="B34" s="9"/>
      <c r="C34" s="2">
        <v>3921</v>
      </c>
      <c r="D34" s="1"/>
      <c r="E34" s="2">
        <v>4641</v>
      </c>
      <c r="F34" s="9"/>
      <c r="G34" s="1">
        <v>4697</v>
      </c>
      <c r="H34" s="9"/>
      <c r="I34" s="1">
        <v>4000</v>
      </c>
      <c r="J34" s="9"/>
      <c r="K34" s="1">
        <v>1997</v>
      </c>
      <c r="L34" s="9"/>
      <c r="M34" s="1">
        <v>2530</v>
      </c>
      <c r="N34" s="9"/>
      <c r="O34" s="1">
        <v>2973</v>
      </c>
      <c r="P34" s="9"/>
      <c r="Q34" s="1">
        <v>5127</v>
      </c>
    </row>
    <row r="35" spans="1:17" x14ac:dyDescent="0.35">
      <c r="A35" t="s">
        <v>37</v>
      </c>
      <c r="B35" s="9"/>
      <c r="C35" s="2">
        <v>0</v>
      </c>
      <c r="D35" s="1"/>
      <c r="E35" s="2">
        <v>0</v>
      </c>
      <c r="F35" s="9"/>
      <c r="G35" s="1">
        <v>-2759</v>
      </c>
      <c r="H35" s="9"/>
      <c r="I35" s="1">
        <v>0</v>
      </c>
      <c r="J35" s="9"/>
      <c r="K35" s="1">
        <v>89</v>
      </c>
      <c r="L35" s="9"/>
      <c r="M35" s="1">
        <v>0</v>
      </c>
      <c r="N35" s="9"/>
      <c r="O35" s="1">
        <v>0</v>
      </c>
      <c r="P35" s="9"/>
      <c r="Q35" s="1">
        <v>494</v>
      </c>
    </row>
    <row r="36" spans="1:17" x14ac:dyDescent="0.35">
      <c r="A36" s="10" t="s">
        <v>36</v>
      </c>
      <c r="B36" s="11"/>
      <c r="C36" s="20">
        <f>SUM(C31:C35)</f>
        <v>-13394</v>
      </c>
      <c r="D36" s="9"/>
      <c r="E36" s="20">
        <f>SUM(E31:E35)</f>
        <v>124730</v>
      </c>
      <c r="F36" s="9"/>
      <c r="G36" s="21">
        <f>SUM(G31:G35)</f>
        <v>32829</v>
      </c>
      <c r="H36" s="9"/>
      <c r="I36" s="21">
        <f>SUM(I31:I35)</f>
        <v>29448</v>
      </c>
      <c r="J36" s="9"/>
      <c r="K36" s="21">
        <f>SUM(K31:K35)</f>
        <v>-41812</v>
      </c>
      <c r="L36" s="9"/>
      <c r="M36" s="21">
        <f>SUM(M31:M35)</f>
        <v>20347</v>
      </c>
      <c r="N36" s="9"/>
      <c r="O36" s="21">
        <f>SUM(O31:O35)</f>
        <v>-12923</v>
      </c>
      <c r="P36" s="9"/>
      <c r="Q36" s="21">
        <f>SUM(Q31:Q35)</f>
        <v>42439</v>
      </c>
    </row>
    <row r="37" spans="1:17" x14ac:dyDescent="0.35">
      <c r="B37" s="9"/>
      <c r="C37" s="17"/>
      <c r="D37" s="9"/>
      <c r="E37" s="1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35">
      <c r="A38" t="s">
        <v>35</v>
      </c>
      <c r="B38" s="9"/>
      <c r="C38" s="17"/>
      <c r="D38" s="9"/>
      <c r="E38" s="1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35">
      <c r="A39" t="s">
        <v>121</v>
      </c>
      <c r="B39" s="9"/>
      <c r="C39" s="17">
        <v>0</v>
      </c>
      <c r="D39" s="9"/>
      <c r="E39" s="17">
        <v>0</v>
      </c>
      <c r="F39" s="9"/>
      <c r="G39" s="17">
        <v>0</v>
      </c>
      <c r="H39" s="9"/>
      <c r="I39" s="17">
        <v>0</v>
      </c>
      <c r="J39" s="9"/>
      <c r="K39" s="17">
        <v>0</v>
      </c>
      <c r="L39" s="9"/>
      <c r="M39" s="17">
        <v>0</v>
      </c>
      <c r="N39" s="9"/>
      <c r="O39" s="17">
        <v>0</v>
      </c>
      <c r="P39" s="9"/>
      <c r="Q39" s="17">
        <v>-23333</v>
      </c>
    </row>
    <row r="40" spans="1:17" x14ac:dyDescent="0.35">
      <c r="A40" t="s">
        <v>31</v>
      </c>
      <c r="B40" s="9"/>
      <c r="C40" s="2">
        <v>2975</v>
      </c>
      <c r="D40" s="1"/>
      <c r="E40" s="2">
        <v>6293</v>
      </c>
      <c r="F40" s="9"/>
      <c r="G40" s="1">
        <v>-3727</v>
      </c>
      <c r="H40" s="9"/>
      <c r="I40" s="1">
        <v>1190</v>
      </c>
      <c r="J40" s="9"/>
      <c r="K40" s="1">
        <v>7791</v>
      </c>
      <c r="L40" s="9"/>
      <c r="M40" s="1">
        <v>-3310</v>
      </c>
      <c r="N40" s="9"/>
      <c r="O40" s="1">
        <v>10837</v>
      </c>
      <c r="P40" s="9"/>
      <c r="Q40" s="1">
        <v>-11500</v>
      </c>
    </row>
    <row r="41" spans="1:17" x14ac:dyDescent="0.35">
      <c r="A41" t="s">
        <v>122</v>
      </c>
      <c r="B41" s="9"/>
      <c r="C41" s="17">
        <v>126</v>
      </c>
      <c r="D41" s="9"/>
      <c r="E41" s="17">
        <v>315</v>
      </c>
      <c r="F41" s="9"/>
      <c r="G41" s="9">
        <v>38</v>
      </c>
      <c r="H41" s="9"/>
      <c r="I41" s="9">
        <v>171</v>
      </c>
      <c r="J41" s="9"/>
      <c r="K41" s="9">
        <v>484</v>
      </c>
      <c r="L41" s="9"/>
      <c r="M41" s="9">
        <v>0</v>
      </c>
      <c r="N41" s="9"/>
      <c r="O41" s="9">
        <v>0</v>
      </c>
      <c r="P41" s="9"/>
      <c r="Q41" s="9">
        <v>15272</v>
      </c>
    </row>
    <row r="42" spans="1:17" x14ac:dyDescent="0.35">
      <c r="A42" t="s">
        <v>117</v>
      </c>
      <c r="B42" s="9"/>
      <c r="C42" s="17">
        <v>0</v>
      </c>
      <c r="D42" s="9"/>
      <c r="E42" s="17">
        <v>0</v>
      </c>
      <c r="F42" s="9"/>
      <c r="G42" s="17">
        <v>0</v>
      </c>
      <c r="H42" s="9"/>
      <c r="I42" s="17">
        <v>0</v>
      </c>
      <c r="J42" s="9"/>
      <c r="K42" s="17">
        <v>0</v>
      </c>
      <c r="L42" s="9"/>
      <c r="M42" s="17">
        <v>0</v>
      </c>
      <c r="N42" s="9"/>
      <c r="O42" s="17">
        <v>1200</v>
      </c>
      <c r="P42" s="9"/>
      <c r="Q42" s="17">
        <v>0</v>
      </c>
    </row>
    <row r="43" spans="1:17" x14ac:dyDescent="0.35">
      <c r="A43" t="s">
        <v>98</v>
      </c>
      <c r="B43" s="9"/>
      <c r="C43" s="2">
        <v>0</v>
      </c>
      <c r="D43" s="1"/>
      <c r="E43" s="2">
        <v>0</v>
      </c>
      <c r="F43" s="9"/>
      <c r="G43" s="1">
        <v>0</v>
      </c>
      <c r="H43" s="9"/>
      <c r="I43" s="1">
        <v>278</v>
      </c>
      <c r="J43" s="9"/>
      <c r="K43" s="1">
        <v>0</v>
      </c>
      <c r="L43" s="9"/>
      <c r="M43" s="1">
        <v>0</v>
      </c>
      <c r="N43" s="9"/>
      <c r="O43" s="1">
        <v>886</v>
      </c>
      <c r="P43" s="9"/>
      <c r="Q43" s="1">
        <v>0</v>
      </c>
    </row>
    <row r="44" spans="1:17" x14ac:dyDescent="0.35">
      <c r="A44" t="s">
        <v>113</v>
      </c>
      <c r="B44" s="9"/>
      <c r="C44" s="2">
        <v>2597</v>
      </c>
      <c r="D44" s="1"/>
      <c r="E44" s="2">
        <v>1425</v>
      </c>
      <c r="F44" s="9"/>
      <c r="G44" s="1">
        <v>1527</v>
      </c>
      <c r="H44" s="9"/>
      <c r="I44" s="1">
        <v>675</v>
      </c>
      <c r="J44" s="9"/>
      <c r="K44" s="1">
        <v>282</v>
      </c>
      <c r="L44" s="9"/>
      <c r="M44" s="1">
        <v>155</v>
      </c>
      <c r="N44" s="9"/>
      <c r="O44" s="1">
        <v>56</v>
      </c>
      <c r="P44" s="9"/>
      <c r="Q44" s="1">
        <v>239</v>
      </c>
    </row>
    <row r="45" spans="1:17" x14ac:dyDescent="0.35">
      <c r="A45" t="s">
        <v>95</v>
      </c>
      <c r="B45" s="9"/>
      <c r="C45" s="2">
        <v>5391</v>
      </c>
      <c r="D45" s="1"/>
      <c r="E45" s="2">
        <v>-490</v>
      </c>
      <c r="F45" s="9"/>
      <c r="G45" s="1">
        <v>4589</v>
      </c>
      <c r="H45" s="9"/>
      <c r="I45" s="1">
        <v>-577</v>
      </c>
      <c r="J45" s="9"/>
      <c r="K45" s="1">
        <v>2361</v>
      </c>
      <c r="L45" s="9"/>
      <c r="M45" s="1">
        <v>313</v>
      </c>
      <c r="N45" s="9"/>
      <c r="O45" s="1">
        <v>6072</v>
      </c>
      <c r="P45" s="9"/>
      <c r="Q45" s="1">
        <v>3201</v>
      </c>
    </row>
    <row r="46" spans="1:17" x14ac:dyDescent="0.35">
      <c r="A46" t="s">
        <v>118</v>
      </c>
      <c r="B46" s="9"/>
      <c r="C46" s="2">
        <v>-1304</v>
      </c>
      <c r="D46" s="1"/>
      <c r="E46" s="2">
        <v>-276</v>
      </c>
      <c r="F46" s="9"/>
      <c r="G46" s="1">
        <v>-716</v>
      </c>
      <c r="H46" s="9"/>
      <c r="I46" s="1">
        <v>-332</v>
      </c>
      <c r="J46" s="9"/>
      <c r="K46" s="1">
        <v>-60</v>
      </c>
      <c r="L46" s="9"/>
      <c r="M46" s="1">
        <v>-1982</v>
      </c>
      <c r="N46" s="9"/>
      <c r="O46" s="1">
        <v>186</v>
      </c>
      <c r="P46" s="9"/>
      <c r="Q46" s="1">
        <v>-176</v>
      </c>
    </row>
    <row r="47" spans="1:17" x14ac:dyDescent="0.35">
      <c r="A47" t="s">
        <v>30</v>
      </c>
      <c r="B47" s="9"/>
      <c r="C47" s="2">
        <v>5638</v>
      </c>
      <c r="D47" s="1"/>
      <c r="E47" s="2">
        <v>1525</v>
      </c>
      <c r="F47" s="9"/>
      <c r="G47" s="1">
        <v>1038</v>
      </c>
      <c r="H47" s="9"/>
      <c r="I47" s="1">
        <v>213</v>
      </c>
      <c r="J47" s="9"/>
      <c r="K47" s="1">
        <v>887</v>
      </c>
      <c r="L47" s="9"/>
      <c r="M47" s="1">
        <v>1433</v>
      </c>
      <c r="N47" s="9"/>
      <c r="O47" s="1">
        <v>756</v>
      </c>
      <c r="P47" s="9"/>
      <c r="Q47" s="1">
        <v>1956</v>
      </c>
    </row>
    <row r="48" spans="1:17" x14ac:dyDescent="0.35">
      <c r="A48" t="s">
        <v>112</v>
      </c>
      <c r="B48" s="9"/>
      <c r="C48" s="17">
        <v>0</v>
      </c>
      <c r="D48" s="9"/>
      <c r="E48" s="17">
        <v>0</v>
      </c>
      <c r="F48" s="9"/>
      <c r="G48" s="17">
        <v>0</v>
      </c>
      <c r="H48" s="9"/>
      <c r="I48" s="17">
        <v>0</v>
      </c>
      <c r="J48" s="9"/>
      <c r="K48" s="17">
        <v>0</v>
      </c>
      <c r="L48" s="9"/>
      <c r="M48" s="17">
        <v>-6867</v>
      </c>
      <c r="N48" s="9"/>
      <c r="O48" s="17">
        <v>0</v>
      </c>
      <c r="P48" s="9"/>
      <c r="Q48" s="17">
        <v>0</v>
      </c>
    </row>
    <row r="49" spans="1:17" x14ac:dyDescent="0.35">
      <c r="A49" t="s">
        <v>114</v>
      </c>
      <c r="B49" s="9"/>
      <c r="C49" s="17">
        <v>0</v>
      </c>
      <c r="D49" s="9"/>
      <c r="E49" s="17">
        <v>0</v>
      </c>
      <c r="F49" s="9"/>
      <c r="G49" s="17">
        <v>0</v>
      </c>
      <c r="H49" s="9"/>
      <c r="I49" s="17">
        <v>0</v>
      </c>
      <c r="J49" s="9"/>
      <c r="K49" s="9">
        <v>-7227</v>
      </c>
      <c r="L49" s="9"/>
      <c r="M49" s="9">
        <v>-1126</v>
      </c>
      <c r="N49" s="9"/>
      <c r="O49" s="9">
        <v>0</v>
      </c>
      <c r="P49" s="9"/>
      <c r="Q49" s="9">
        <v>0</v>
      </c>
    </row>
    <row r="50" spans="1:17" x14ac:dyDescent="0.35">
      <c r="A50" t="s">
        <v>120</v>
      </c>
      <c r="B50" s="9"/>
      <c r="C50" s="17">
        <v>0</v>
      </c>
      <c r="D50" s="9"/>
      <c r="E50" s="17">
        <v>-86188</v>
      </c>
      <c r="F50" s="9"/>
      <c r="G50" s="9">
        <v>0</v>
      </c>
      <c r="H50" s="9"/>
      <c r="I50" s="9">
        <v>0</v>
      </c>
      <c r="J50" s="9"/>
      <c r="K50" s="9">
        <v>41684</v>
      </c>
      <c r="L50" s="9"/>
      <c r="M50" s="9">
        <v>0</v>
      </c>
      <c r="N50" s="9"/>
      <c r="O50" s="9">
        <v>0</v>
      </c>
      <c r="P50" s="9"/>
      <c r="Q50" s="9">
        <v>0</v>
      </c>
    </row>
    <row r="51" spans="1:17" x14ac:dyDescent="0.35">
      <c r="A51" t="s">
        <v>96</v>
      </c>
      <c r="B51" s="9"/>
      <c r="C51" s="2">
        <v>0</v>
      </c>
      <c r="D51" s="1"/>
      <c r="E51" s="2">
        <v>0</v>
      </c>
      <c r="F51" s="9"/>
      <c r="G51" s="1">
        <v>0</v>
      </c>
      <c r="H51" s="9"/>
      <c r="I51" s="1">
        <v>1238</v>
      </c>
      <c r="J51" s="9"/>
      <c r="K51" s="1">
        <v>0</v>
      </c>
      <c r="L51" s="9"/>
      <c r="M51" s="1">
        <v>0</v>
      </c>
      <c r="N51" s="9"/>
      <c r="O51" s="1">
        <v>0</v>
      </c>
      <c r="P51" s="9"/>
      <c r="Q51" s="1">
        <v>0</v>
      </c>
    </row>
    <row r="52" spans="1:17" x14ac:dyDescent="0.35">
      <c r="A52" t="s">
        <v>97</v>
      </c>
      <c r="B52" s="9"/>
      <c r="C52" s="2">
        <v>0</v>
      </c>
      <c r="D52" s="1"/>
      <c r="E52" s="2">
        <v>0</v>
      </c>
      <c r="F52" s="9"/>
      <c r="G52" s="1">
        <v>0</v>
      </c>
      <c r="H52" s="9"/>
      <c r="I52" s="1">
        <v>-3426</v>
      </c>
      <c r="J52" s="9"/>
      <c r="K52" s="1">
        <v>0</v>
      </c>
      <c r="L52" s="9"/>
      <c r="M52" s="1">
        <v>0</v>
      </c>
      <c r="N52" s="9"/>
      <c r="O52" s="1">
        <v>0</v>
      </c>
      <c r="P52" s="9"/>
      <c r="Q52" s="1">
        <v>0</v>
      </c>
    </row>
    <row r="53" spans="1:17" x14ac:dyDescent="0.35">
      <c r="A53" t="s">
        <v>34</v>
      </c>
      <c r="B53" s="9"/>
      <c r="C53" s="2">
        <v>0</v>
      </c>
      <c r="D53" s="1"/>
      <c r="E53" s="2">
        <v>0</v>
      </c>
      <c r="F53" s="9"/>
      <c r="G53" s="1">
        <v>1288</v>
      </c>
      <c r="H53" s="9"/>
      <c r="I53" s="1">
        <v>0</v>
      </c>
      <c r="J53" s="9"/>
      <c r="K53" s="1">
        <v>0</v>
      </c>
      <c r="L53" s="9"/>
      <c r="M53" s="1">
        <v>0</v>
      </c>
      <c r="N53" s="9"/>
      <c r="O53" s="1">
        <v>0</v>
      </c>
      <c r="P53" s="9"/>
      <c r="Q53" s="1">
        <v>0</v>
      </c>
    </row>
    <row r="54" spans="1:17" x14ac:dyDescent="0.35">
      <c r="A54" t="s">
        <v>33</v>
      </c>
      <c r="B54" s="9"/>
      <c r="C54" s="2">
        <v>0</v>
      </c>
      <c r="D54" s="1"/>
      <c r="E54" s="2">
        <v>0</v>
      </c>
      <c r="F54" s="9"/>
      <c r="G54" s="1">
        <v>-2764</v>
      </c>
      <c r="H54" s="9"/>
      <c r="I54" s="1">
        <v>0</v>
      </c>
      <c r="J54" s="9"/>
      <c r="K54" s="1">
        <v>0</v>
      </c>
      <c r="L54" s="9"/>
      <c r="M54" s="1">
        <v>0</v>
      </c>
      <c r="N54" s="9"/>
      <c r="O54" s="1">
        <v>0</v>
      </c>
      <c r="P54" s="9"/>
      <c r="Q54" s="1">
        <v>0</v>
      </c>
    </row>
    <row r="55" spans="1:17" x14ac:dyDescent="0.35">
      <c r="A55" t="s">
        <v>32</v>
      </c>
      <c r="B55" s="9"/>
      <c r="C55" s="2">
        <v>0</v>
      </c>
      <c r="D55" s="1"/>
      <c r="E55" s="2">
        <v>0</v>
      </c>
      <c r="F55" s="9"/>
      <c r="G55" s="1">
        <v>903</v>
      </c>
      <c r="H55" s="9"/>
      <c r="I55" s="1">
        <v>0</v>
      </c>
      <c r="J55" s="9"/>
      <c r="K55" s="1">
        <v>0</v>
      </c>
      <c r="L55" s="9"/>
      <c r="M55" s="1">
        <v>0</v>
      </c>
      <c r="N55" s="9"/>
      <c r="O55" s="1">
        <v>0</v>
      </c>
      <c r="P55" s="9"/>
      <c r="Q55" s="1">
        <v>0</v>
      </c>
    </row>
    <row r="56" spans="1:17" x14ac:dyDescent="0.35">
      <c r="A56" t="s">
        <v>119</v>
      </c>
      <c r="B56" s="9"/>
      <c r="C56" s="2">
        <v>0</v>
      </c>
      <c r="D56" s="1"/>
      <c r="E56" s="2">
        <v>458</v>
      </c>
      <c r="F56" s="9"/>
      <c r="G56" s="1">
        <v>0</v>
      </c>
      <c r="H56" s="9"/>
      <c r="I56" s="1">
        <v>0</v>
      </c>
      <c r="J56" s="9"/>
      <c r="K56" s="1">
        <v>0</v>
      </c>
      <c r="L56" s="9"/>
      <c r="M56" s="1">
        <v>0</v>
      </c>
      <c r="N56" s="9"/>
      <c r="O56" s="1">
        <v>0</v>
      </c>
      <c r="P56" s="9"/>
      <c r="Q56" s="1">
        <v>0</v>
      </c>
    </row>
    <row r="57" spans="1:17" ht="15" thickBot="1" x14ac:dyDescent="0.4">
      <c r="A57" s="10" t="s">
        <v>29</v>
      </c>
      <c r="B57" s="11"/>
      <c r="C57" s="18">
        <f>SUM(C36:C56)</f>
        <v>2029</v>
      </c>
      <c r="D57" s="9"/>
      <c r="E57" s="6">
        <f>SUM(E36:E56)</f>
        <v>47792</v>
      </c>
      <c r="F57" s="9"/>
      <c r="G57" s="6">
        <f>SUM(G36:G56)</f>
        <v>35005</v>
      </c>
      <c r="H57" s="9"/>
      <c r="I57" s="6">
        <f>SUM(I36:I56)</f>
        <v>28878</v>
      </c>
      <c r="J57" s="9"/>
      <c r="K57" s="6">
        <f>SUM(K36:K56)</f>
        <v>4390</v>
      </c>
      <c r="L57" s="9"/>
      <c r="M57" s="6">
        <f>SUM(M36:M56)</f>
        <v>8963</v>
      </c>
      <c r="N57" s="9"/>
      <c r="O57" s="6">
        <f>SUM(O36:O56)</f>
        <v>7070</v>
      </c>
      <c r="P57" s="9"/>
      <c r="Q57" s="6">
        <f>SUM(Q36:Q56)</f>
        <v>28098</v>
      </c>
    </row>
    <row r="58" spans="1:17" ht="15" thickTop="1" x14ac:dyDescent="0.35">
      <c r="A58" s="10"/>
      <c r="B58" s="9"/>
      <c r="C58" s="1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x14ac:dyDescent="0.35">
      <c r="A59" s="22"/>
      <c r="B59" s="9"/>
      <c r="C59" s="1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x14ac:dyDescent="0.35">
      <c r="B60" s="9"/>
      <c r="C60" s="1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35">
      <c r="B61" s="9"/>
      <c r="C61" s="1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x14ac:dyDescent="0.35">
      <c r="B62" s="9"/>
      <c r="C62" s="1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x14ac:dyDescent="0.35">
      <c r="B63" s="9"/>
      <c r="C63" s="1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x14ac:dyDescent="0.35">
      <c r="A64" s="10"/>
      <c r="B64" s="9"/>
      <c r="C64" s="1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x14ac:dyDescent="0.35">
      <c r="B65" s="9"/>
      <c r="C65" s="1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x14ac:dyDescent="0.35">
      <c r="B66" s="9"/>
      <c r="C66" s="17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35">
      <c r="B67" s="9"/>
      <c r="C67" s="1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x14ac:dyDescent="0.35">
      <c r="B68" s="9"/>
      <c r="C68" s="1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x14ac:dyDescent="0.3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x14ac:dyDescent="0.35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x14ac:dyDescent="0.3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x14ac:dyDescent="0.3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x14ac:dyDescent="0.3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x14ac:dyDescent="0.3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x14ac:dyDescent="0.3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x14ac:dyDescent="0.35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</sheetData>
  <printOptions horizontalCentered="1"/>
  <pageMargins left="0.45" right="0.45" top="0.5" bottom="0.5" header="0.55000000000000004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2BB8-23ED-4F87-B5EE-28152A89CCB9}">
  <sheetPr>
    <tabColor rgb="FFFFC000"/>
    <pageSetUpPr fitToPage="1"/>
  </sheetPr>
  <dimension ref="A1:R81"/>
  <sheetViews>
    <sheetView showGridLines="0" zoomScale="70" zoomScaleNormal="70" workbookViewId="0"/>
  </sheetViews>
  <sheetFormatPr defaultRowHeight="14.4" x14ac:dyDescent="0.35"/>
  <cols>
    <col min="1" max="1" width="70.77734375" customWidth="1"/>
    <col min="2" max="2" width="0.88671875" customWidth="1"/>
    <col min="3" max="3" width="12.77734375" customWidth="1"/>
    <col min="4" max="4" width="0.88671875" customWidth="1"/>
    <col min="5" max="5" width="12.77734375" customWidth="1"/>
    <col min="6" max="6" width="0.88671875" customWidth="1"/>
    <col min="7" max="7" width="12.77734375" customWidth="1"/>
    <col min="8" max="8" width="0.88671875" customWidth="1"/>
    <col min="9" max="9" width="12.77734375" customWidth="1"/>
    <col min="10" max="10" width="0.88671875" customWidth="1"/>
    <col min="11" max="11" width="12.77734375" customWidth="1"/>
    <col min="12" max="12" width="0.88671875" customWidth="1"/>
    <col min="13" max="13" width="12.77734375" customWidth="1"/>
    <col min="14" max="14" width="0.88671875" customWidth="1"/>
    <col min="15" max="15" width="12.77734375" customWidth="1"/>
    <col min="16" max="16" width="0.88671875" customWidth="1"/>
    <col min="17" max="17" width="12.77734375" customWidth="1"/>
  </cols>
  <sheetData>
    <row r="1" spans="1:17" x14ac:dyDescent="0.3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35">
      <c r="A2" s="12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x14ac:dyDescent="0.35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3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5" customFormat="1" x14ac:dyDescent="0.35"/>
    <row r="6" spans="1:17" s="5" customFormat="1" x14ac:dyDescent="0.35"/>
    <row r="7" spans="1:17" s="5" customFormat="1" x14ac:dyDescent="0.35">
      <c r="C7" s="4">
        <v>2016</v>
      </c>
      <c r="E7" s="4">
        <v>2017</v>
      </c>
      <c r="G7" s="4">
        <v>2018</v>
      </c>
      <c r="I7" s="4">
        <v>2019</v>
      </c>
      <c r="K7" s="4">
        <v>2020</v>
      </c>
      <c r="M7" s="4">
        <v>2021</v>
      </c>
      <c r="O7" s="4">
        <v>2022</v>
      </c>
      <c r="Q7" s="4">
        <v>2023</v>
      </c>
    </row>
    <row r="8" spans="1:17" x14ac:dyDescent="0.35">
      <c r="A8" t="s">
        <v>87</v>
      </c>
      <c r="C8" s="7">
        <v>-34140</v>
      </c>
      <c r="D8" s="7"/>
      <c r="E8" s="7">
        <v>83684</v>
      </c>
      <c r="F8" s="7"/>
      <c r="G8" s="7">
        <v>5058</v>
      </c>
      <c r="H8" s="7"/>
      <c r="I8" s="7">
        <v>-513</v>
      </c>
      <c r="J8" s="7"/>
      <c r="K8" s="7">
        <v>-63723</v>
      </c>
      <c r="L8" s="7"/>
      <c r="M8" s="7">
        <v>1409</v>
      </c>
      <c r="N8" s="7"/>
      <c r="O8" s="7">
        <v>-27729</v>
      </c>
      <c r="P8" s="7"/>
      <c r="Q8" s="7">
        <v>23553</v>
      </c>
    </row>
    <row r="9" spans="1:17" x14ac:dyDescent="0.35">
      <c r="C9" s="1"/>
      <c r="D9" s="1"/>
      <c r="E9" s="1"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5">
      <c r="A10" t="s">
        <v>86</v>
      </c>
      <c r="C10" s="1"/>
      <c r="D10" s="1"/>
      <c r="E10" s="1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5">
      <c r="A11" s="13" t="s">
        <v>85</v>
      </c>
      <c r="C11" s="1">
        <v>1440</v>
      </c>
      <c r="D11" s="1"/>
      <c r="E11" s="1">
        <v>24913</v>
      </c>
      <c r="F11" s="1"/>
      <c r="G11" s="1">
        <v>813</v>
      </c>
      <c r="H11" s="1"/>
      <c r="I11" s="1">
        <v>0</v>
      </c>
      <c r="J11" s="1"/>
      <c r="K11" s="1">
        <v>0</v>
      </c>
      <c r="L11" s="1"/>
      <c r="M11" s="1">
        <v>0</v>
      </c>
      <c r="N11" s="1"/>
      <c r="O11" s="1">
        <v>0</v>
      </c>
      <c r="P11" s="1"/>
      <c r="Q11" s="1">
        <v>0</v>
      </c>
    </row>
    <row r="12" spans="1:17" x14ac:dyDescent="0.35">
      <c r="A12" s="13" t="s">
        <v>108</v>
      </c>
      <c r="C12" s="1">
        <v>0</v>
      </c>
      <c r="D12" s="1"/>
      <c r="E12" s="1">
        <v>0</v>
      </c>
      <c r="F12" s="1"/>
      <c r="G12" s="1">
        <v>0</v>
      </c>
      <c r="H12" s="1"/>
      <c r="I12" s="1">
        <v>0</v>
      </c>
      <c r="J12" s="1"/>
      <c r="K12" s="1">
        <v>-7227</v>
      </c>
      <c r="L12" s="1"/>
      <c r="M12" s="1">
        <v>-1126</v>
      </c>
      <c r="N12" s="1"/>
      <c r="O12" s="1">
        <v>0</v>
      </c>
      <c r="P12" s="1"/>
      <c r="Q12" s="1">
        <v>0</v>
      </c>
    </row>
    <row r="13" spans="1:17" x14ac:dyDescent="0.35">
      <c r="A13" s="13" t="s">
        <v>46</v>
      </c>
      <c r="C13" s="1">
        <v>15385</v>
      </c>
      <c r="D13" s="1"/>
      <c r="E13" s="1">
        <v>11492</v>
      </c>
      <c r="F13" s="1"/>
      <c r="G13" s="1">
        <v>25020</v>
      </c>
      <c r="H13" s="1"/>
      <c r="I13" s="1">
        <v>25961</v>
      </c>
      <c r="J13" s="1"/>
      <c r="K13" s="1">
        <v>19825</v>
      </c>
      <c r="L13" s="1"/>
      <c r="M13" s="1">
        <v>16408</v>
      </c>
      <c r="N13" s="1"/>
      <c r="O13" s="1">
        <v>11833</v>
      </c>
      <c r="P13" s="1"/>
      <c r="Q13" s="1">
        <v>13265</v>
      </c>
    </row>
    <row r="14" spans="1:17" x14ac:dyDescent="0.35">
      <c r="A14" s="13" t="s">
        <v>84</v>
      </c>
      <c r="C14" s="1">
        <v>2597</v>
      </c>
      <c r="D14" s="1"/>
      <c r="E14" s="1">
        <v>1425</v>
      </c>
      <c r="F14" s="1"/>
      <c r="G14" s="1">
        <v>1527</v>
      </c>
      <c r="H14" s="1"/>
      <c r="I14" s="1">
        <v>675</v>
      </c>
      <c r="J14" s="1"/>
      <c r="K14" s="1">
        <v>282</v>
      </c>
      <c r="L14" s="1"/>
      <c r="M14" s="1">
        <v>155</v>
      </c>
      <c r="N14" s="1"/>
      <c r="O14" s="1">
        <v>56</v>
      </c>
      <c r="P14" s="1"/>
      <c r="Q14" s="1">
        <v>239</v>
      </c>
    </row>
    <row r="15" spans="1:17" x14ac:dyDescent="0.35">
      <c r="A15" s="13" t="s">
        <v>83</v>
      </c>
      <c r="C15" s="1">
        <v>7439</v>
      </c>
      <c r="D15" s="1"/>
      <c r="E15" s="1">
        <v>-999</v>
      </c>
      <c r="F15" s="1"/>
      <c r="G15" s="1">
        <v>3599</v>
      </c>
      <c r="H15" s="1"/>
      <c r="I15" s="1">
        <v>-754</v>
      </c>
      <c r="J15" s="1"/>
      <c r="K15" s="1">
        <v>760</v>
      </c>
      <c r="L15" s="1"/>
      <c r="M15" s="1">
        <v>-942</v>
      </c>
      <c r="N15" s="1"/>
      <c r="O15" s="1">
        <v>4021</v>
      </c>
      <c r="P15" s="1"/>
      <c r="Q15" s="1">
        <v>1072</v>
      </c>
    </row>
    <row r="16" spans="1:17" x14ac:dyDescent="0.35">
      <c r="A16" s="13" t="s">
        <v>123</v>
      </c>
      <c r="C16" s="1">
        <v>0</v>
      </c>
      <c r="D16" s="1"/>
      <c r="E16" s="1">
        <v>0</v>
      </c>
      <c r="F16" s="1"/>
      <c r="G16" s="1">
        <v>0</v>
      </c>
      <c r="H16" s="1"/>
      <c r="I16" s="1">
        <v>0</v>
      </c>
      <c r="J16" s="1"/>
      <c r="K16" s="1">
        <v>0</v>
      </c>
      <c r="L16" s="1"/>
      <c r="M16" s="1">
        <v>0</v>
      </c>
      <c r="N16" s="1"/>
      <c r="O16" s="1">
        <v>0</v>
      </c>
      <c r="P16" s="1"/>
      <c r="Q16" s="1">
        <v>13957</v>
      </c>
    </row>
    <row r="17" spans="1:17" x14ac:dyDescent="0.35">
      <c r="A17" s="13" t="s">
        <v>80</v>
      </c>
      <c r="C17" s="1">
        <v>126</v>
      </c>
      <c r="D17" s="1"/>
      <c r="E17" s="1">
        <v>315</v>
      </c>
      <c r="F17" s="1"/>
      <c r="G17" s="1">
        <v>38</v>
      </c>
      <c r="H17" s="1"/>
      <c r="I17" s="1">
        <v>171</v>
      </c>
      <c r="J17" s="1"/>
      <c r="K17" s="1">
        <v>484</v>
      </c>
      <c r="L17" s="1"/>
      <c r="M17" s="1">
        <v>0</v>
      </c>
      <c r="N17" s="1"/>
      <c r="O17" s="1">
        <v>0</v>
      </c>
      <c r="P17" s="1"/>
      <c r="Q17" s="1">
        <v>1315</v>
      </c>
    </row>
    <row r="18" spans="1:17" x14ac:dyDescent="0.35">
      <c r="A18" s="13" t="s">
        <v>81</v>
      </c>
      <c r="C18" s="1">
        <v>0</v>
      </c>
      <c r="D18" s="1"/>
      <c r="E18" s="1">
        <v>-86188</v>
      </c>
      <c r="F18" s="1"/>
      <c r="G18" s="1">
        <v>0</v>
      </c>
      <c r="H18" s="1"/>
      <c r="I18" s="1">
        <v>0</v>
      </c>
      <c r="J18" s="1"/>
      <c r="K18" s="1">
        <v>41684</v>
      </c>
      <c r="L18" s="1"/>
      <c r="M18" s="1">
        <v>0</v>
      </c>
      <c r="N18" s="1"/>
      <c r="O18" s="1">
        <v>0</v>
      </c>
      <c r="P18" s="1"/>
      <c r="Q18" s="1">
        <v>0</v>
      </c>
    </row>
    <row r="19" spans="1:17" x14ac:dyDescent="0.35">
      <c r="A19" s="13" t="s">
        <v>82</v>
      </c>
      <c r="C19" s="1">
        <v>2974</v>
      </c>
      <c r="D19" s="1"/>
      <c r="E19" s="1">
        <v>6293</v>
      </c>
      <c r="F19" s="1"/>
      <c r="G19" s="1">
        <v>-3727</v>
      </c>
      <c r="H19" s="1"/>
      <c r="I19" s="1">
        <v>1190</v>
      </c>
      <c r="J19" s="1"/>
      <c r="K19" s="1">
        <v>7791</v>
      </c>
      <c r="L19" s="1"/>
      <c r="M19" s="1">
        <v>-3310</v>
      </c>
      <c r="N19" s="1"/>
      <c r="O19" s="1">
        <v>10837</v>
      </c>
      <c r="P19" s="1"/>
      <c r="Q19" s="1">
        <v>-11500</v>
      </c>
    </row>
    <row r="20" spans="1:17" x14ac:dyDescent="0.35">
      <c r="A20" s="13" t="s">
        <v>79</v>
      </c>
      <c r="C20" s="1">
        <v>504</v>
      </c>
      <c r="D20" s="1"/>
      <c r="E20" s="1">
        <v>2461</v>
      </c>
      <c r="F20" s="1"/>
      <c r="G20" s="1">
        <v>-3368</v>
      </c>
      <c r="H20" s="1"/>
      <c r="I20" s="1">
        <v>795</v>
      </c>
      <c r="J20" s="1"/>
      <c r="K20" s="1">
        <v>1189</v>
      </c>
      <c r="L20" s="1"/>
      <c r="M20" s="1">
        <v>-570</v>
      </c>
      <c r="N20" s="1"/>
      <c r="O20" s="1">
        <v>539</v>
      </c>
      <c r="P20" s="1"/>
      <c r="Q20" s="1">
        <v>1958</v>
      </c>
    </row>
    <row r="21" spans="1:17" x14ac:dyDescent="0.35">
      <c r="A21" s="14" t="s">
        <v>78</v>
      </c>
      <c r="C21" s="1">
        <v>-4487</v>
      </c>
      <c r="D21" s="1"/>
      <c r="E21" s="1">
        <v>-5818</v>
      </c>
      <c r="F21" s="1"/>
      <c r="G21" s="1">
        <v>-6913</v>
      </c>
      <c r="H21" s="1"/>
      <c r="I21" s="1">
        <v>-6130</v>
      </c>
      <c r="J21" s="1"/>
      <c r="K21" s="1">
        <v>-3251</v>
      </c>
      <c r="L21" s="1"/>
      <c r="M21" s="1">
        <v>-4055</v>
      </c>
      <c r="N21" s="1"/>
      <c r="O21" s="1">
        <v>-5430</v>
      </c>
      <c r="P21" s="1"/>
      <c r="Q21" s="1">
        <v>-5274</v>
      </c>
    </row>
    <row r="22" spans="1:17" x14ac:dyDescent="0.35">
      <c r="A22" s="14" t="s">
        <v>77</v>
      </c>
      <c r="C22" s="1">
        <v>67</v>
      </c>
      <c r="D22" s="1"/>
      <c r="E22" s="1">
        <v>-8102</v>
      </c>
      <c r="F22" s="1"/>
      <c r="G22" s="1">
        <v>-6740</v>
      </c>
      <c r="H22" s="1"/>
      <c r="I22" s="1">
        <v>-6709</v>
      </c>
      <c r="J22" s="1"/>
      <c r="K22" s="1">
        <v>12880</v>
      </c>
      <c r="L22" s="1"/>
      <c r="M22" s="1">
        <v>-4014</v>
      </c>
      <c r="N22" s="1"/>
      <c r="O22" s="1">
        <v>13666</v>
      </c>
      <c r="P22" s="1"/>
      <c r="Q22" s="1">
        <v>-9284</v>
      </c>
    </row>
    <row r="23" spans="1:17" x14ac:dyDescent="0.3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5">
      <c r="A24" t="s">
        <v>76</v>
      </c>
      <c r="C24" s="8">
        <f>SUM(C8:C23)</f>
        <v>-8095</v>
      </c>
      <c r="D24" s="1"/>
      <c r="E24" s="8">
        <f>SUM(E8:E23)</f>
        <v>29476</v>
      </c>
      <c r="F24" s="1"/>
      <c r="G24" s="8">
        <f>SUM(G8:G23)</f>
        <v>15307</v>
      </c>
      <c r="H24" s="1"/>
      <c r="I24" s="8">
        <f>SUM(I8:I23)</f>
        <v>14686</v>
      </c>
      <c r="J24" s="1"/>
      <c r="K24" s="8">
        <f>SUM(K8:K23)</f>
        <v>10694</v>
      </c>
      <c r="L24" s="1"/>
      <c r="M24" s="8">
        <f>SUM(M8:M23)</f>
        <v>3955</v>
      </c>
      <c r="N24" s="1"/>
      <c r="O24" s="8">
        <f>SUM(O8:O23)</f>
        <v>7793</v>
      </c>
      <c r="P24" s="1"/>
      <c r="Q24" s="8">
        <f>SUM(Q8:Q23)</f>
        <v>29301</v>
      </c>
    </row>
    <row r="25" spans="1:17" x14ac:dyDescent="0.35">
      <c r="A25" t="s">
        <v>75</v>
      </c>
      <c r="C25" s="9">
        <v>5376</v>
      </c>
      <c r="D25" s="1"/>
      <c r="E25" s="1">
        <v>1591</v>
      </c>
      <c r="F25" s="1"/>
      <c r="G25" s="9">
        <v>2469</v>
      </c>
      <c r="H25" s="1"/>
      <c r="I25" s="9">
        <v>0</v>
      </c>
      <c r="J25" s="1"/>
      <c r="K25" s="9">
        <v>0</v>
      </c>
      <c r="L25" s="1"/>
      <c r="M25" s="9">
        <v>0</v>
      </c>
      <c r="N25" s="1"/>
      <c r="O25" s="9">
        <v>0</v>
      </c>
      <c r="P25" s="1"/>
      <c r="Q25" s="9">
        <v>0</v>
      </c>
    </row>
    <row r="26" spans="1:17" x14ac:dyDescent="0.35">
      <c r="A26" t="s">
        <v>74</v>
      </c>
      <c r="C26" s="8">
        <f>SUM(C24:C25)</f>
        <v>-2719</v>
      </c>
      <c r="D26" s="1"/>
      <c r="E26" s="8">
        <f>SUM(E24:E25)</f>
        <v>31067</v>
      </c>
      <c r="F26" s="1"/>
      <c r="G26" s="8">
        <f>SUM(G24:G25)</f>
        <v>17776</v>
      </c>
      <c r="H26" s="1"/>
      <c r="I26" s="8">
        <f>SUM(I24:I25)</f>
        <v>14686</v>
      </c>
      <c r="J26" s="1"/>
      <c r="K26" s="8">
        <f>SUM(K24:K25)</f>
        <v>10694</v>
      </c>
      <c r="L26" s="1"/>
      <c r="M26" s="8">
        <f>SUM(M24:M25)</f>
        <v>3955</v>
      </c>
      <c r="N26" s="1"/>
      <c r="O26" s="8">
        <f>SUM(O24:O25)</f>
        <v>7793</v>
      </c>
      <c r="P26" s="1"/>
      <c r="Q26" s="8">
        <f>SUM(Q24:Q25)</f>
        <v>29301</v>
      </c>
    </row>
    <row r="27" spans="1:17" x14ac:dyDescent="0.3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5">
      <c r="A28" t="s">
        <v>73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5">
      <c r="A29" t="s">
        <v>20</v>
      </c>
      <c r="C29" s="1">
        <v>412</v>
      </c>
      <c r="D29" s="1"/>
      <c r="E29" s="1">
        <v>-523</v>
      </c>
      <c r="F29" s="1"/>
      <c r="G29" s="1">
        <v>-710</v>
      </c>
      <c r="H29" s="1"/>
      <c r="I29" s="1">
        <v>-2077</v>
      </c>
      <c r="J29" s="1"/>
      <c r="K29" s="1">
        <f>-3432+935</f>
        <v>-2497</v>
      </c>
      <c r="L29" s="1"/>
      <c r="M29" s="1">
        <f>-3391+519</f>
        <v>-2872</v>
      </c>
      <c r="N29" s="1"/>
      <c r="O29" s="1">
        <f>-3859+1131</f>
        <v>-2728</v>
      </c>
      <c r="P29" s="1"/>
      <c r="Q29" s="1">
        <v>-3255</v>
      </c>
    </row>
    <row r="30" spans="1:17" x14ac:dyDescent="0.35">
      <c r="A30" t="s">
        <v>19</v>
      </c>
      <c r="C30" s="1">
        <v>-458</v>
      </c>
      <c r="D30" s="1"/>
      <c r="E30" s="1">
        <v>-802</v>
      </c>
      <c r="F30" s="1"/>
      <c r="G30" s="1">
        <v>-651</v>
      </c>
      <c r="H30" s="1"/>
      <c r="I30" s="1">
        <v>-1141</v>
      </c>
      <c r="J30" s="1"/>
      <c r="K30" s="1">
        <v>-567</v>
      </c>
      <c r="L30" s="1"/>
      <c r="M30" s="1">
        <v>-528</v>
      </c>
      <c r="N30" s="1"/>
      <c r="O30" s="1">
        <v>-966</v>
      </c>
      <c r="P30" s="1"/>
      <c r="Q30" s="1">
        <v>-3726</v>
      </c>
    </row>
    <row r="31" spans="1:17" x14ac:dyDescent="0.35">
      <c r="A31" t="s">
        <v>72</v>
      </c>
      <c r="C31" s="1">
        <v>1707</v>
      </c>
      <c r="D31" s="1"/>
      <c r="E31" s="1">
        <v>364</v>
      </c>
      <c r="F31" s="1"/>
      <c r="G31" s="1">
        <v>511</v>
      </c>
      <c r="H31" s="1"/>
      <c r="I31" s="1">
        <v>339</v>
      </c>
      <c r="J31" s="1"/>
      <c r="K31" s="1">
        <v>0</v>
      </c>
      <c r="L31" s="1"/>
      <c r="M31" s="1">
        <v>1979</v>
      </c>
      <c r="N31" s="1"/>
      <c r="O31" s="1">
        <v>0</v>
      </c>
      <c r="P31" s="1"/>
      <c r="Q31" s="1">
        <v>190</v>
      </c>
    </row>
    <row r="32" spans="1:17" x14ac:dyDescent="0.35">
      <c r="A32" t="s">
        <v>71</v>
      </c>
      <c r="C32" s="1">
        <v>-2517</v>
      </c>
      <c r="D32" s="1"/>
      <c r="E32" s="1">
        <v>-25230</v>
      </c>
      <c r="F32" s="1"/>
      <c r="G32" s="1">
        <v>-21265</v>
      </c>
      <c r="H32" s="1"/>
      <c r="I32" s="1">
        <v>-7362</v>
      </c>
      <c r="J32" s="1"/>
      <c r="K32" s="1">
        <v>-1850</v>
      </c>
      <c r="L32" s="1"/>
      <c r="M32" s="1">
        <v>-8692</v>
      </c>
      <c r="N32" s="1"/>
      <c r="O32" s="1">
        <v>-5237</v>
      </c>
      <c r="P32" s="1"/>
      <c r="Q32" s="1">
        <v>-6763</v>
      </c>
    </row>
    <row r="33" spans="1:17" x14ac:dyDescent="0.3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35">
      <c r="A34" t="s">
        <v>70</v>
      </c>
      <c r="C34" s="8">
        <f>SUM(C29:C33)</f>
        <v>-856</v>
      </c>
      <c r="D34" s="1"/>
      <c r="E34" s="8">
        <f>SUM(E29:E33)</f>
        <v>-26191</v>
      </c>
      <c r="F34" s="1"/>
      <c r="G34" s="8">
        <f>SUM(G29:G33)</f>
        <v>-22115</v>
      </c>
      <c r="H34" s="1"/>
      <c r="I34" s="8">
        <f>SUM(I29:I33)</f>
        <v>-10241</v>
      </c>
      <c r="J34" s="1"/>
      <c r="K34" s="8">
        <f>SUM(K29:K33)</f>
        <v>-4914</v>
      </c>
      <c r="L34" s="1"/>
      <c r="M34" s="8">
        <f>SUM(M29:M33)</f>
        <v>-10113</v>
      </c>
      <c r="N34" s="1"/>
      <c r="O34" s="8">
        <f>SUM(O29:O33)</f>
        <v>-8931</v>
      </c>
      <c r="P34" s="1"/>
      <c r="Q34" s="8">
        <f>SUM(Q29:Q33)</f>
        <v>-13554</v>
      </c>
    </row>
    <row r="35" spans="1:17" x14ac:dyDescent="0.35">
      <c r="A35" t="s">
        <v>69</v>
      </c>
      <c r="C35" s="9">
        <v>-3198</v>
      </c>
      <c r="D35" s="1"/>
      <c r="E35" s="1">
        <v>-1306</v>
      </c>
      <c r="F35" s="1"/>
      <c r="G35" s="9">
        <v>-2358</v>
      </c>
      <c r="H35" s="1"/>
      <c r="I35" s="9">
        <v>0</v>
      </c>
      <c r="J35" s="1"/>
      <c r="K35" s="9">
        <v>0</v>
      </c>
      <c r="L35" s="1"/>
      <c r="M35" s="9">
        <v>0</v>
      </c>
      <c r="N35" s="1"/>
      <c r="O35" s="9">
        <v>0</v>
      </c>
      <c r="P35" s="1"/>
      <c r="Q35" s="9">
        <v>0</v>
      </c>
    </row>
    <row r="36" spans="1:17" x14ac:dyDescent="0.35">
      <c r="A36" t="s">
        <v>68</v>
      </c>
      <c r="C36" s="8">
        <f>SUM(C34:C35)</f>
        <v>-4054</v>
      </c>
      <c r="D36" s="1"/>
      <c r="E36" s="8">
        <f>SUM(E34:E35)</f>
        <v>-27497</v>
      </c>
      <c r="F36" s="1"/>
      <c r="G36" s="8">
        <f>SUM(G34:G35)</f>
        <v>-24473</v>
      </c>
      <c r="H36" s="1"/>
      <c r="I36" s="8">
        <f>SUM(I34:I35)</f>
        <v>-10241</v>
      </c>
      <c r="J36" s="1"/>
      <c r="K36" s="8">
        <f>SUM(K34:K35)</f>
        <v>-4914</v>
      </c>
      <c r="L36" s="1"/>
      <c r="M36" s="8">
        <f>SUM(M34:M35)</f>
        <v>-10113</v>
      </c>
      <c r="N36" s="1"/>
      <c r="O36" s="8">
        <f>SUM(O34:O35)</f>
        <v>-8931</v>
      </c>
      <c r="P36" s="1"/>
      <c r="Q36" s="8">
        <f>SUM(Q34:Q35)</f>
        <v>-13554</v>
      </c>
    </row>
    <row r="37" spans="1:17" x14ac:dyDescent="0.35">
      <c r="C37" s="1"/>
      <c r="D37" s="1"/>
      <c r="E37" s="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35">
      <c r="A39" t="s">
        <v>67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35">
      <c r="A40" t="s">
        <v>109</v>
      </c>
      <c r="C40" s="1">
        <v>0</v>
      </c>
      <c r="D40" s="1"/>
      <c r="E40" s="1">
        <v>0</v>
      </c>
      <c r="F40" s="1"/>
      <c r="G40" s="1">
        <v>0</v>
      </c>
      <c r="H40" s="1"/>
      <c r="I40" s="1">
        <v>82198</v>
      </c>
      <c r="J40" s="1"/>
      <c r="K40" s="1">
        <v>64698</v>
      </c>
      <c r="L40" s="1"/>
      <c r="M40" s="1">
        <v>0</v>
      </c>
      <c r="N40" s="1"/>
      <c r="O40" s="1">
        <v>0</v>
      </c>
      <c r="P40" s="1"/>
      <c r="Q40" s="1">
        <v>0</v>
      </c>
    </row>
    <row r="41" spans="1:17" x14ac:dyDescent="0.35">
      <c r="A41" t="s">
        <v>110</v>
      </c>
      <c r="C41" s="1">
        <v>0</v>
      </c>
      <c r="D41" s="1"/>
      <c r="E41" s="1">
        <v>0</v>
      </c>
      <c r="F41" s="1"/>
      <c r="G41" s="1">
        <v>0</v>
      </c>
      <c r="H41" s="1"/>
      <c r="I41" s="1">
        <v>-67709</v>
      </c>
      <c r="J41" s="1"/>
      <c r="K41" s="1">
        <v>-79187</v>
      </c>
      <c r="L41" s="1"/>
      <c r="M41" s="1">
        <v>0</v>
      </c>
      <c r="N41" s="1"/>
      <c r="O41" s="1">
        <v>0</v>
      </c>
      <c r="P41" s="1"/>
      <c r="Q41" s="1">
        <v>0</v>
      </c>
    </row>
    <row r="42" spans="1:17" x14ac:dyDescent="0.35">
      <c r="A42" t="s">
        <v>111</v>
      </c>
      <c r="C42" s="1">
        <v>0</v>
      </c>
      <c r="D42" s="1"/>
      <c r="E42" s="1">
        <v>0</v>
      </c>
      <c r="F42" s="1"/>
      <c r="G42" s="1">
        <v>0</v>
      </c>
      <c r="H42" s="1"/>
      <c r="I42" s="1">
        <v>0</v>
      </c>
      <c r="J42" s="1"/>
      <c r="K42" s="1">
        <v>8353</v>
      </c>
      <c r="L42" s="1"/>
      <c r="M42" s="1">
        <v>0</v>
      </c>
      <c r="N42" s="1"/>
      <c r="O42" s="1">
        <v>0</v>
      </c>
      <c r="P42" s="1"/>
      <c r="Q42" s="1">
        <v>0</v>
      </c>
    </row>
    <row r="43" spans="1:17" x14ac:dyDescent="0.35">
      <c r="A43" t="s">
        <v>66</v>
      </c>
      <c r="C43" s="1">
        <v>27601</v>
      </c>
      <c r="D43" s="1"/>
      <c r="E43" s="1">
        <v>0</v>
      </c>
      <c r="F43" s="1"/>
      <c r="G43" s="1">
        <v>0</v>
      </c>
      <c r="H43" s="1"/>
      <c r="I43" s="1">
        <v>0</v>
      </c>
      <c r="J43" s="1"/>
      <c r="K43" s="1">
        <v>0</v>
      </c>
      <c r="L43" s="1"/>
      <c r="M43" s="1">
        <v>0</v>
      </c>
      <c r="N43" s="1"/>
      <c r="O43" s="1">
        <v>0</v>
      </c>
      <c r="P43" s="1"/>
      <c r="Q43" s="1">
        <v>0</v>
      </c>
    </row>
    <row r="44" spans="1:17" x14ac:dyDescent="0.35">
      <c r="A44" t="s">
        <v>65</v>
      </c>
      <c r="C44" s="1">
        <v>0</v>
      </c>
      <c r="D44" s="1"/>
      <c r="E44" s="1">
        <v>190</v>
      </c>
      <c r="F44" s="1"/>
      <c r="G44" s="1">
        <v>0</v>
      </c>
      <c r="H44" s="1"/>
      <c r="I44" s="1">
        <v>0</v>
      </c>
      <c r="J44" s="1"/>
      <c r="K44" s="1">
        <v>0</v>
      </c>
      <c r="L44" s="1"/>
      <c r="M44" s="1">
        <v>0</v>
      </c>
      <c r="N44" s="1"/>
      <c r="O44" s="1">
        <v>0</v>
      </c>
      <c r="P44" s="1"/>
      <c r="Q44" s="1">
        <v>130</v>
      </c>
    </row>
    <row r="45" spans="1:17" x14ac:dyDescent="0.35">
      <c r="A45" t="s">
        <v>91</v>
      </c>
      <c r="C45" s="1">
        <v>0</v>
      </c>
      <c r="D45" s="1"/>
      <c r="E45" s="1">
        <v>0</v>
      </c>
      <c r="F45" s="1"/>
      <c r="G45" s="1">
        <v>129</v>
      </c>
      <c r="H45" s="1"/>
      <c r="I45" s="1">
        <v>0</v>
      </c>
      <c r="J45" s="1"/>
      <c r="K45" s="1">
        <v>0</v>
      </c>
      <c r="L45" s="1"/>
      <c r="M45" s="1">
        <v>0</v>
      </c>
      <c r="N45" s="1"/>
      <c r="O45" s="1">
        <v>0</v>
      </c>
      <c r="P45" s="1"/>
      <c r="Q45" s="1">
        <v>0</v>
      </c>
    </row>
    <row r="46" spans="1:17" x14ac:dyDescent="0.35">
      <c r="A46" t="s">
        <v>92</v>
      </c>
      <c r="C46" s="1">
        <v>0</v>
      </c>
      <c r="D46" s="1"/>
      <c r="E46" s="1">
        <v>0</v>
      </c>
      <c r="F46" s="1"/>
      <c r="G46" s="1">
        <v>0</v>
      </c>
      <c r="H46" s="1"/>
      <c r="I46" s="1">
        <v>12000</v>
      </c>
      <c r="J46" s="1"/>
      <c r="K46" s="1">
        <v>25000</v>
      </c>
      <c r="L46" s="1"/>
      <c r="M46" s="1">
        <v>0</v>
      </c>
      <c r="N46" s="1"/>
      <c r="O46" s="1">
        <v>0</v>
      </c>
      <c r="P46" s="1"/>
      <c r="Q46" s="1">
        <v>0</v>
      </c>
    </row>
    <row r="47" spans="1:17" x14ac:dyDescent="0.35">
      <c r="A47" t="s">
        <v>93</v>
      </c>
      <c r="C47" s="1">
        <v>0</v>
      </c>
      <c r="D47" s="1"/>
      <c r="E47" s="1">
        <v>0</v>
      </c>
      <c r="F47" s="1"/>
      <c r="G47" s="1">
        <v>0</v>
      </c>
      <c r="H47" s="1"/>
      <c r="I47" s="1">
        <v>-33035</v>
      </c>
      <c r="J47" s="1"/>
      <c r="K47" s="1">
        <v>-2610</v>
      </c>
      <c r="L47" s="1"/>
      <c r="M47" s="1">
        <v>-4175</v>
      </c>
      <c r="N47" s="1"/>
      <c r="O47" s="1">
        <v>-3319</v>
      </c>
      <c r="P47" s="1"/>
      <c r="Q47" s="1">
        <v>-9811</v>
      </c>
    </row>
    <row r="48" spans="1:17" x14ac:dyDescent="0.35">
      <c r="A48" t="s">
        <v>64</v>
      </c>
      <c r="C48" s="1">
        <v>-42</v>
      </c>
      <c r="D48" s="1"/>
      <c r="E48" s="1">
        <v>0</v>
      </c>
      <c r="F48" s="1"/>
      <c r="G48" s="1">
        <v>-640</v>
      </c>
      <c r="H48" s="1"/>
      <c r="I48" s="1">
        <v>-538</v>
      </c>
      <c r="J48" s="1"/>
      <c r="K48" s="1">
        <v>-720</v>
      </c>
      <c r="L48" s="1"/>
      <c r="M48" s="1">
        <v>0</v>
      </c>
      <c r="N48" s="1"/>
      <c r="O48" s="1">
        <v>0</v>
      </c>
      <c r="P48" s="1"/>
      <c r="Q48" s="1">
        <v>0</v>
      </c>
    </row>
    <row r="49" spans="1:18" x14ac:dyDescent="0.35">
      <c r="A49" t="s">
        <v>63</v>
      </c>
      <c r="C49" s="1">
        <v>-1133</v>
      </c>
      <c r="D49" s="1"/>
      <c r="E49" s="1">
        <v>0</v>
      </c>
      <c r="F49" s="1"/>
      <c r="G49" s="1">
        <v>0</v>
      </c>
      <c r="H49" s="1"/>
      <c r="I49" s="1">
        <v>0</v>
      </c>
      <c r="J49" s="1"/>
      <c r="K49" s="1">
        <v>0</v>
      </c>
      <c r="L49" s="1"/>
      <c r="M49" s="1">
        <v>0</v>
      </c>
      <c r="N49" s="1"/>
      <c r="O49" s="1">
        <v>0</v>
      </c>
      <c r="P49" s="1"/>
      <c r="Q49" s="1">
        <v>0</v>
      </c>
    </row>
    <row r="50" spans="1:18" x14ac:dyDescent="0.35">
      <c r="A50" t="s">
        <v>62</v>
      </c>
      <c r="C50" s="1">
        <v>0</v>
      </c>
      <c r="D50" s="1"/>
      <c r="E50" s="1">
        <v>0</v>
      </c>
      <c r="F50" s="1"/>
      <c r="G50" s="1">
        <v>54</v>
      </c>
      <c r="H50" s="1"/>
      <c r="I50" s="1">
        <v>0</v>
      </c>
      <c r="J50" s="1"/>
      <c r="K50" s="1">
        <v>0</v>
      </c>
      <c r="L50" s="1"/>
      <c r="M50" s="1">
        <v>0</v>
      </c>
      <c r="N50" s="1"/>
      <c r="O50" s="1">
        <v>0</v>
      </c>
      <c r="P50" s="1"/>
      <c r="Q50" s="1">
        <v>0</v>
      </c>
    </row>
    <row r="51" spans="1:18" x14ac:dyDescent="0.35">
      <c r="A51" t="s">
        <v>61</v>
      </c>
      <c r="C51" s="1">
        <v>-920</v>
      </c>
      <c r="D51" s="1"/>
      <c r="E51" s="1">
        <v>-1225</v>
      </c>
      <c r="F51" s="1"/>
      <c r="G51" s="1">
        <v>-1030</v>
      </c>
      <c r="H51" s="1"/>
      <c r="I51" s="1">
        <v>-418</v>
      </c>
      <c r="J51" s="1"/>
      <c r="K51" s="1">
        <v>-7</v>
      </c>
      <c r="L51" s="1"/>
      <c r="M51" s="1">
        <v>0</v>
      </c>
      <c r="N51" s="1"/>
      <c r="O51" s="1">
        <v>0</v>
      </c>
      <c r="P51" s="1"/>
      <c r="Q51" s="1">
        <v>0</v>
      </c>
    </row>
    <row r="52" spans="1:18" x14ac:dyDescent="0.35">
      <c r="A52" t="s">
        <v>94</v>
      </c>
      <c r="C52" s="1">
        <v>-2822</v>
      </c>
      <c r="D52" s="1"/>
      <c r="E52" s="1">
        <v>-2429</v>
      </c>
      <c r="F52" s="1"/>
      <c r="G52" s="1">
        <v>-2188</v>
      </c>
      <c r="H52" s="1"/>
      <c r="I52" s="1">
        <v>-2771</v>
      </c>
      <c r="J52" s="1"/>
      <c r="K52" s="1">
        <v>-1123</v>
      </c>
      <c r="L52" s="1"/>
      <c r="M52" s="1">
        <v>-1433</v>
      </c>
      <c r="N52" s="1"/>
      <c r="O52" s="1">
        <v>-1229</v>
      </c>
      <c r="P52" s="1"/>
      <c r="Q52" s="1">
        <v>-1724</v>
      </c>
    </row>
    <row r="53" spans="1:18" x14ac:dyDescent="0.3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8" x14ac:dyDescent="0.35">
      <c r="A54" t="s">
        <v>60</v>
      </c>
      <c r="C54" s="8">
        <f>SUM(C39:C52)</f>
        <v>22684</v>
      </c>
      <c r="D54" s="1"/>
      <c r="E54" s="8">
        <f>SUM(E39:E52)</f>
        <v>-3464</v>
      </c>
      <c r="F54" s="1"/>
      <c r="G54" s="8">
        <f>SUM(G39:G52)</f>
        <v>-3675</v>
      </c>
      <c r="H54" s="1"/>
      <c r="I54" s="8">
        <f>SUM(I39:I52)</f>
        <v>-10273</v>
      </c>
      <c r="J54" s="1"/>
      <c r="K54" s="8">
        <f>SUM(K39:K52)</f>
        <v>14404</v>
      </c>
      <c r="L54" s="1"/>
      <c r="M54" s="8">
        <f>SUM(M39:M52)</f>
        <v>-5608</v>
      </c>
      <c r="N54" s="1"/>
      <c r="O54" s="8">
        <f>SUM(O39:O52)</f>
        <v>-4548</v>
      </c>
      <c r="P54" s="1"/>
      <c r="Q54" s="8">
        <f>SUM(Q39:Q52)</f>
        <v>-11405</v>
      </c>
    </row>
    <row r="55" spans="1:18" x14ac:dyDescent="0.35">
      <c r="A55" t="s">
        <v>59</v>
      </c>
      <c r="C55" s="1">
        <v>353</v>
      </c>
      <c r="D55" s="1"/>
      <c r="E55" s="1">
        <v>-5142</v>
      </c>
      <c r="F55" s="1"/>
      <c r="G55" s="9">
        <v>-225</v>
      </c>
      <c r="H55" s="1"/>
      <c r="I55" s="9">
        <v>0</v>
      </c>
      <c r="J55" s="1"/>
      <c r="K55" s="9">
        <v>0</v>
      </c>
      <c r="L55" s="1"/>
      <c r="M55" s="9">
        <v>0</v>
      </c>
      <c r="N55" s="1"/>
      <c r="O55" s="9">
        <v>0</v>
      </c>
      <c r="P55" s="1"/>
      <c r="Q55" s="9">
        <v>0</v>
      </c>
    </row>
    <row r="56" spans="1:18" x14ac:dyDescent="0.35">
      <c r="A56" t="s">
        <v>58</v>
      </c>
      <c r="C56" s="8">
        <f>SUM(C54:C55)</f>
        <v>23037</v>
      </c>
      <c r="D56" s="1"/>
      <c r="E56" s="8">
        <f>SUM(E54:E55)</f>
        <v>-8606</v>
      </c>
      <c r="F56" s="1"/>
      <c r="G56" s="8">
        <f>SUM(G54:G55)</f>
        <v>-3900</v>
      </c>
      <c r="H56" s="1"/>
      <c r="I56" s="8">
        <f>SUM(I54:I55)</f>
        <v>-10273</v>
      </c>
      <c r="J56" s="1"/>
      <c r="K56" s="8">
        <f>SUM(K54:K55)</f>
        <v>14404</v>
      </c>
      <c r="L56" s="1"/>
      <c r="M56" s="8">
        <f>SUM(M54:M55)</f>
        <v>-5608</v>
      </c>
      <c r="N56" s="1"/>
      <c r="O56" s="8">
        <f>SUM(O54:O55)</f>
        <v>-4548</v>
      </c>
      <c r="P56" s="1"/>
      <c r="Q56" s="8">
        <f>SUM(Q54:Q55)</f>
        <v>-11405</v>
      </c>
    </row>
    <row r="57" spans="1:18" x14ac:dyDescent="0.35">
      <c r="C57" s="9"/>
      <c r="D57" s="1"/>
      <c r="E57" s="9"/>
      <c r="F57" s="1"/>
      <c r="G57" s="9"/>
      <c r="H57" s="1"/>
      <c r="I57" s="9"/>
      <c r="J57" s="1"/>
      <c r="K57" s="9"/>
      <c r="L57" s="1"/>
      <c r="M57" s="9"/>
      <c r="N57" s="1"/>
      <c r="O57" s="9"/>
      <c r="P57" s="1"/>
      <c r="Q57" s="9"/>
    </row>
    <row r="58" spans="1:18" x14ac:dyDescent="0.3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8" x14ac:dyDescent="0.35">
      <c r="A59" t="s">
        <v>57</v>
      </c>
      <c r="C59" s="8">
        <f>C24+C34+C54</f>
        <v>13733</v>
      </c>
      <c r="D59" s="1"/>
      <c r="E59" s="8">
        <f>E24+E34+E54</f>
        <v>-179</v>
      </c>
      <c r="F59" s="1"/>
      <c r="G59" s="8">
        <f>G24+G34+G54</f>
        <v>-10483</v>
      </c>
      <c r="H59" s="1"/>
      <c r="I59" s="8">
        <f>I24+I34+I54</f>
        <v>-5828</v>
      </c>
      <c r="J59" s="1"/>
      <c r="K59" s="8">
        <f>K24+K34+K54</f>
        <v>20184</v>
      </c>
      <c r="L59" s="1"/>
      <c r="M59" s="8">
        <f>M24+M34+M54</f>
        <v>-11766</v>
      </c>
      <c r="N59" s="1"/>
      <c r="O59" s="8">
        <f>O24+O34+O54</f>
        <v>-5686</v>
      </c>
      <c r="P59" s="1"/>
      <c r="Q59" s="8">
        <f>Q24+Q34+Q54</f>
        <v>4342</v>
      </c>
    </row>
    <row r="60" spans="1:18" x14ac:dyDescent="0.35">
      <c r="A60" t="s">
        <v>56</v>
      </c>
      <c r="C60" s="1">
        <v>7053</v>
      </c>
      <c r="D60" s="1"/>
      <c r="E60" s="1">
        <v>20786</v>
      </c>
      <c r="F60" s="1"/>
      <c r="G60" s="1">
        <v>20607</v>
      </c>
      <c r="H60" s="1"/>
      <c r="I60" s="1">
        <f>G61</f>
        <v>10124</v>
      </c>
      <c r="J60" s="1"/>
      <c r="K60" s="1">
        <f>I61</f>
        <v>4296</v>
      </c>
      <c r="L60" s="1"/>
      <c r="M60" s="1">
        <f>K61</f>
        <v>24480</v>
      </c>
      <c r="N60" s="1"/>
      <c r="O60" s="1">
        <f>M61</f>
        <v>12714</v>
      </c>
      <c r="P60" s="1"/>
      <c r="Q60" s="1">
        <f>O61</f>
        <v>7028</v>
      </c>
      <c r="R60" s="1"/>
    </row>
    <row r="61" spans="1:18" ht="15" thickBot="1" x14ac:dyDescent="0.4">
      <c r="A61" t="s">
        <v>55</v>
      </c>
      <c r="C61" s="6">
        <f>C59+C60</f>
        <v>20786</v>
      </c>
      <c r="D61" s="7"/>
      <c r="E61" s="6">
        <f>E59+E60</f>
        <v>20607</v>
      </c>
      <c r="F61" s="7"/>
      <c r="G61" s="6">
        <f>G59+G60</f>
        <v>10124</v>
      </c>
      <c r="H61" s="7"/>
      <c r="I61" s="6">
        <f>I59+I60</f>
        <v>4296</v>
      </c>
      <c r="J61" s="7"/>
      <c r="K61" s="6">
        <f>K59+K60</f>
        <v>24480</v>
      </c>
      <c r="L61" s="7"/>
      <c r="M61" s="6">
        <f>M59+M60</f>
        <v>12714</v>
      </c>
      <c r="N61" s="7"/>
      <c r="O61" s="6">
        <f>O59+O60</f>
        <v>7028</v>
      </c>
      <c r="P61" s="7"/>
      <c r="Q61" s="6">
        <f>Q59+Q60</f>
        <v>11370</v>
      </c>
    </row>
    <row r="62" spans="1:18" ht="15" thickTop="1" x14ac:dyDescent="0.3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x14ac:dyDescent="0.35">
      <c r="A63" t="s">
        <v>54</v>
      </c>
      <c r="C63" s="1">
        <f>C25+C35+C55</f>
        <v>2531</v>
      </c>
      <c r="D63" s="1"/>
      <c r="E63" s="1">
        <f>E25+E35+E55</f>
        <v>-4857</v>
      </c>
      <c r="F63" s="1"/>
      <c r="G63" s="1">
        <f>G25+G35+G55</f>
        <v>-114</v>
      </c>
      <c r="H63" s="1"/>
      <c r="I63" s="1">
        <f>I25+I35+I55</f>
        <v>0</v>
      </c>
      <c r="J63" s="1"/>
      <c r="K63" s="1">
        <f>K25+K35+K55</f>
        <v>0</v>
      </c>
      <c r="L63" s="1"/>
      <c r="M63" s="1">
        <f>M25+M35+M55</f>
        <v>0</v>
      </c>
      <c r="N63" s="1"/>
      <c r="O63" s="1">
        <f>O25+O35+O55</f>
        <v>0</v>
      </c>
      <c r="P63" s="1"/>
      <c r="Q63" s="1">
        <f>Q25+Q35+Q55</f>
        <v>0</v>
      </c>
    </row>
    <row r="64" spans="1:18" x14ac:dyDescent="0.35">
      <c r="A64" t="s">
        <v>53</v>
      </c>
      <c r="C64" s="1">
        <v>2440</v>
      </c>
      <c r="D64" s="1"/>
      <c r="E64" s="1">
        <v>4971</v>
      </c>
      <c r="F64" s="1"/>
      <c r="G64" s="1">
        <v>114</v>
      </c>
      <c r="H64" s="1"/>
      <c r="I64" s="1">
        <v>0</v>
      </c>
      <c r="J64" s="1"/>
      <c r="K64" s="1">
        <v>0</v>
      </c>
      <c r="L64" s="1"/>
      <c r="M64" s="1">
        <v>0</v>
      </c>
      <c r="N64" s="1"/>
      <c r="O64" s="1">
        <v>0</v>
      </c>
      <c r="P64" s="1"/>
      <c r="Q64" s="1">
        <v>0</v>
      </c>
    </row>
    <row r="65" spans="1:17" ht="15" thickBot="1" x14ac:dyDescent="0.4">
      <c r="A65" t="s">
        <v>52</v>
      </c>
      <c r="C65" s="3">
        <f>SUM(C63:C64)</f>
        <v>4971</v>
      </c>
      <c r="D65" s="1"/>
      <c r="E65" s="3">
        <f>SUM(E63:E64)</f>
        <v>114</v>
      </c>
      <c r="F65" s="1"/>
      <c r="G65" s="3">
        <f>SUM(G63:G64)</f>
        <v>0</v>
      </c>
      <c r="H65" s="1"/>
      <c r="I65" s="3">
        <f>SUM(I63:I64)</f>
        <v>0</v>
      </c>
      <c r="J65" s="1"/>
      <c r="K65" s="3">
        <f>SUM(K63:K64)</f>
        <v>0</v>
      </c>
      <c r="L65" s="1"/>
      <c r="M65" s="3">
        <f>SUM(M63:M64)</f>
        <v>0</v>
      </c>
      <c r="N65" s="1"/>
      <c r="O65" s="3">
        <f>SUM(O63:O64)</f>
        <v>0</v>
      </c>
      <c r="P65" s="1"/>
      <c r="Q65" s="3">
        <f>SUM(Q63:Q64)</f>
        <v>0</v>
      </c>
    </row>
    <row r="66" spans="1:17" ht="15" thickTop="1" x14ac:dyDescent="0.3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3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35">
      <c r="A68" s="14" t="s">
        <v>77</v>
      </c>
      <c r="C68" s="4">
        <f>C7</f>
        <v>2016</v>
      </c>
      <c r="D68" s="5"/>
      <c r="E68" s="4">
        <f>E7</f>
        <v>2017</v>
      </c>
      <c r="F68" s="5"/>
      <c r="G68" s="4">
        <f>G7</f>
        <v>2018</v>
      </c>
      <c r="H68" s="5"/>
      <c r="I68" s="4">
        <f>I7</f>
        <v>2019</v>
      </c>
      <c r="J68" s="5"/>
      <c r="K68" s="4">
        <f>K7</f>
        <v>2020</v>
      </c>
      <c r="L68" s="5"/>
      <c r="M68" s="4">
        <f>M7</f>
        <v>2021</v>
      </c>
      <c r="N68" s="5"/>
      <c r="O68" s="4">
        <f>O7</f>
        <v>2022</v>
      </c>
      <c r="P68" s="5"/>
      <c r="Q68" s="4">
        <f>Q7</f>
        <v>2023</v>
      </c>
    </row>
    <row r="69" spans="1:17" x14ac:dyDescent="0.35">
      <c r="A69" t="s">
        <v>23</v>
      </c>
      <c r="C69" s="1">
        <v>3364</v>
      </c>
      <c r="D69" s="1"/>
      <c r="E69" s="1">
        <v>-17738</v>
      </c>
      <c r="F69" s="1"/>
      <c r="G69" s="1">
        <v>-3633</v>
      </c>
      <c r="H69" s="1"/>
      <c r="I69" s="1">
        <v>-100</v>
      </c>
      <c r="J69" s="1"/>
      <c r="K69" s="1">
        <v>24548</v>
      </c>
      <c r="L69" s="1"/>
      <c r="M69" s="1">
        <v>-16191</v>
      </c>
      <c r="N69" s="1"/>
      <c r="O69" s="1">
        <v>10822</v>
      </c>
      <c r="P69" s="1"/>
      <c r="Q69" s="1">
        <v>-3385</v>
      </c>
    </row>
    <row r="70" spans="1:17" x14ac:dyDescent="0.35">
      <c r="A70" t="s">
        <v>51</v>
      </c>
      <c r="C70" s="1">
        <v>211</v>
      </c>
      <c r="D70" s="1"/>
      <c r="E70" s="1">
        <v>343</v>
      </c>
      <c r="F70" s="1"/>
      <c r="G70" s="1">
        <v>3013</v>
      </c>
      <c r="H70" s="1"/>
      <c r="I70" s="1">
        <v>1672</v>
      </c>
      <c r="J70" s="1"/>
      <c r="K70" s="1">
        <v>3106</v>
      </c>
      <c r="L70" s="1"/>
      <c r="M70" s="1">
        <v>2319</v>
      </c>
      <c r="N70" s="1"/>
      <c r="O70" s="1">
        <v>2528</v>
      </c>
      <c r="P70" s="1"/>
      <c r="Q70" s="1">
        <v>2411</v>
      </c>
    </row>
    <row r="71" spans="1:17" x14ac:dyDescent="0.35">
      <c r="A71" t="s">
        <v>21</v>
      </c>
      <c r="C71" s="1">
        <v>1464</v>
      </c>
      <c r="D71" s="1"/>
      <c r="E71" s="1">
        <v>-9108</v>
      </c>
      <c r="F71" s="1"/>
      <c r="G71" s="1">
        <v>5951</v>
      </c>
      <c r="H71" s="1"/>
      <c r="I71" s="1">
        <v>2352</v>
      </c>
      <c r="J71" s="1"/>
      <c r="K71" s="1">
        <v>1115</v>
      </c>
      <c r="L71" s="1"/>
      <c r="M71" s="1">
        <v>-104</v>
      </c>
      <c r="N71" s="1"/>
      <c r="O71" s="1">
        <v>-305</v>
      </c>
      <c r="P71" s="1"/>
      <c r="Q71" s="1">
        <v>1530</v>
      </c>
    </row>
    <row r="72" spans="1:17" x14ac:dyDescent="0.35">
      <c r="A72" t="s">
        <v>14</v>
      </c>
      <c r="C72" s="1">
        <v>3030</v>
      </c>
      <c r="D72" s="1"/>
      <c r="E72" s="1">
        <v>21949</v>
      </c>
      <c r="F72" s="1"/>
      <c r="G72" s="1">
        <v>-11527</v>
      </c>
      <c r="H72" s="1"/>
      <c r="I72" s="1">
        <v>-7064</v>
      </c>
      <c r="J72" s="1"/>
      <c r="K72" s="1">
        <v>-15015</v>
      </c>
      <c r="L72" s="1"/>
      <c r="M72" s="1">
        <v>10548</v>
      </c>
      <c r="N72" s="1"/>
      <c r="O72" s="1">
        <v>-1805</v>
      </c>
      <c r="P72" s="1"/>
      <c r="Q72" s="1">
        <v>-9988</v>
      </c>
    </row>
    <row r="73" spans="1:17" x14ac:dyDescent="0.35">
      <c r="A73" t="s">
        <v>115</v>
      </c>
      <c r="C73" s="1">
        <v>0</v>
      </c>
      <c r="D73" s="1"/>
      <c r="E73" s="1">
        <v>0</v>
      </c>
      <c r="F73" s="1"/>
      <c r="G73" s="1">
        <v>0</v>
      </c>
      <c r="H73" s="1"/>
      <c r="I73" s="1">
        <v>0</v>
      </c>
      <c r="J73" s="1"/>
      <c r="K73" s="1">
        <v>0</v>
      </c>
      <c r="L73" s="1"/>
      <c r="M73" s="1">
        <v>0</v>
      </c>
      <c r="N73" s="1"/>
      <c r="O73" s="1">
        <v>1906</v>
      </c>
      <c r="P73" s="1"/>
      <c r="Q73" s="1">
        <v>-1906</v>
      </c>
    </row>
    <row r="74" spans="1:17" x14ac:dyDescent="0.35">
      <c r="A74" t="s">
        <v>11</v>
      </c>
      <c r="C74" s="1">
        <v>-8002</v>
      </c>
      <c r="D74" s="1"/>
      <c r="E74" s="1">
        <v>-3548</v>
      </c>
      <c r="F74" s="1"/>
      <c r="G74" s="1">
        <v>-544</v>
      </c>
      <c r="H74" s="1"/>
      <c r="I74" s="1">
        <v>-3569</v>
      </c>
      <c r="J74" s="1"/>
      <c r="K74" s="1">
        <v>-874</v>
      </c>
      <c r="L74" s="1"/>
      <c r="M74" s="1">
        <v>-586</v>
      </c>
      <c r="N74" s="1"/>
      <c r="O74" s="1">
        <v>520</v>
      </c>
      <c r="P74" s="1"/>
      <c r="Q74" s="1">
        <v>2054</v>
      </c>
    </row>
    <row r="75" spans="1:17" ht="15" thickBot="1" x14ac:dyDescent="0.4">
      <c r="C75" s="3">
        <f>SUM(C69:C74)</f>
        <v>67</v>
      </c>
      <c r="D75" s="1"/>
      <c r="E75" s="3">
        <f>SUM(E69:E74)</f>
        <v>-8102</v>
      </c>
      <c r="F75" s="1"/>
      <c r="G75" s="3">
        <f>SUM(G69:G74)</f>
        <v>-6740</v>
      </c>
      <c r="H75" s="1"/>
      <c r="I75" s="3">
        <f>SUM(I69:I74)</f>
        <v>-6709</v>
      </c>
      <c r="J75" s="1"/>
      <c r="K75" s="3">
        <f>SUM(K69:K74)</f>
        <v>12880</v>
      </c>
      <c r="L75" s="1"/>
      <c r="M75" s="3">
        <f>SUM(M69:M74)</f>
        <v>-4014</v>
      </c>
      <c r="N75" s="1"/>
      <c r="O75" s="3">
        <f>SUM(O69:O74)</f>
        <v>13666</v>
      </c>
      <c r="P75" s="1"/>
      <c r="Q75" s="3">
        <f>SUM(Q69:Q74)</f>
        <v>-9284</v>
      </c>
    </row>
    <row r="76" spans="1:17" ht="15" thickTop="1" x14ac:dyDescent="0.3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35"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3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3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x14ac:dyDescent="0.3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</sheetData>
  <pageMargins left="0.45" right="0.45" top="0.5" bottom="0.5" header="0.55000000000000004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 2016-2023</vt:lpstr>
      <vt:lpstr>IS 2016-2023</vt:lpstr>
      <vt:lpstr>CF 2016-2023</vt:lpstr>
      <vt:lpstr>'BS 2016-2023'!Print_Area</vt:lpstr>
      <vt:lpstr>'CF 2016-2023'!Print_Area</vt:lpstr>
      <vt:lpstr>'IS 2016-2023'!Print_Area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Kennedy</dc:creator>
  <cp:lastModifiedBy>Daniel Bonacci</cp:lastModifiedBy>
  <cp:lastPrinted>2024-03-07T16:56:26Z</cp:lastPrinted>
  <dcterms:created xsi:type="dcterms:W3CDTF">2019-07-24T18:40:32Z</dcterms:created>
  <dcterms:modified xsi:type="dcterms:W3CDTF">2024-03-11T17:10:54Z</dcterms:modified>
</cp:coreProperties>
</file>